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0" yWindow="0" windowWidth="23256" windowHeight="12036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fileRecoveryPr repairLoad="1"/>
</workbook>
</file>

<file path=xl/calcChain.xml><?xml version="1.0" encoding="utf-8"?>
<calcChain xmlns="http://schemas.openxmlformats.org/spreadsheetml/2006/main">
  <c r="LP108" i="2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T20"/>
  <c r="IV20"/>
  <c r="IW20"/>
  <c r="IX20"/>
  <c r="IY20"/>
  <c r="IZ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T83" s="1"/>
  <c r="IS83"/>
  <c r="IV83"/>
  <c r="IW83"/>
  <c r="IX83"/>
  <c r="IY83"/>
  <c r="IZ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H91"/>
  <c r="JJ91"/>
  <c r="JK91"/>
  <c r="JL91"/>
  <c r="JM91"/>
  <c r="JN91"/>
  <c r="JO91"/>
  <c r="JQ91"/>
  <c r="JR91"/>
  <c r="JS91"/>
  <c r="JT91"/>
  <c r="JU91"/>
  <c r="JV91"/>
  <c r="JX91"/>
  <c r="JY91"/>
  <c r="JZ91"/>
  <c r="KA91"/>
  <c r="KB91"/>
  <c r="KC91"/>
  <c r="KE91"/>
  <c r="KF91"/>
  <c r="KG91"/>
  <c r="KH91"/>
  <c r="KI91"/>
  <c r="KJ91"/>
  <c r="KL91"/>
  <c r="KM91"/>
  <c r="KN91"/>
  <c r="KO91"/>
  <c r="KP91"/>
  <c r="KQ91"/>
  <c r="KS91"/>
  <c r="KT91"/>
  <c r="KU91"/>
  <c r="KV91"/>
  <c r="KW91"/>
  <c r="KX91"/>
  <c r="KZ91"/>
  <c r="LA91"/>
  <c r="LB91"/>
  <c r="LC91"/>
  <c r="LD91"/>
  <c r="LE91"/>
  <c r="LG91"/>
  <c r="LH91"/>
  <c r="LI91"/>
  <c r="LJ91"/>
  <c r="LK91"/>
  <c r="LL91"/>
  <c r="LN91"/>
  <c r="LO91"/>
  <c r="LP91"/>
  <c r="LQ91"/>
  <c r="LR91"/>
  <c r="LS91"/>
  <c r="LU91"/>
  <c r="LV91"/>
  <c r="LW91"/>
  <c r="LX91"/>
  <c r="LY91"/>
  <c r="LZ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H92"/>
  <c r="JJ92"/>
  <c r="JK92"/>
  <c r="JL92"/>
  <c r="JM92"/>
  <c r="JN92"/>
  <c r="JO92"/>
  <c r="JQ92"/>
  <c r="JR92"/>
  <c r="JS92"/>
  <c r="JT92"/>
  <c r="JU92"/>
  <c r="JV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Q92"/>
  <c r="KS92"/>
  <c r="KT92"/>
  <c r="KU92"/>
  <c r="KV92"/>
  <c r="KW92"/>
  <c r="KX92"/>
  <c r="KZ92"/>
  <c r="LA92"/>
  <c r="LB92"/>
  <c r="LC92"/>
  <c r="LD92"/>
  <c r="LE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H96"/>
  <c r="JJ96"/>
  <c r="JK96"/>
  <c r="JL96"/>
  <c r="JM96"/>
  <c r="JN96"/>
  <c r="JO96"/>
  <c r="JQ96"/>
  <c r="JR96"/>
  <c r="JS96"/>
  <c r="JT96"/>
  <c r="JU96"/>
  <c r="JV96"/>
  <c r="JX96"/>
  <c r="JY96"/>
  <c r="JZ96"/>
  <c r="KA96"/>
  <c r="KB96"/>
  <c r="KC96"/>
  <c r="KE96"/>
  <c r="KF96"/>
  <c r="KG96"/>
  <c r="KH96"/>
  <c r="KI96"/>
  <c r="KJ96"/>
  <c r="KL96"/>
  <c r="KM96"/>
  <c r="KN96"/>
  <c r="KO96"/>
  <c r="KP96"/>
  <c r="KQ96"/>
  <c r="KS96"/>
  <c r="KT96"/>
  <c r="KU96"/>
  <c r="KV96"/>
  <c r="KW96"/>
  <c r="KX96"/>
  <c r="KZ96"/>
  <c r="LA96"/>
  <c r="LB96"/>
  <c r="LC96"/>
  <c r="LD96"/>
  <c r="LE96"/>
  <c r="LG96"/>
  <c r="LH96"/>
  <c r="LI96"/>
  <c r="LJ96"/>
  <c r="LK96"/>
  <c r="LL96"/>
  <c r="LN96"/>
  <c r="LO96"/>
  <c r="LP96"/>
  <c r="LQ96"/>
  <c r="LR96"/>
  <c r="LS96"/>
  <c r="LU96"/>
  <c r="LV96"/>
  <c r="LW96"/>
  <c r="LX96"/>
  <c r="LY96"/>
  <c r="LZ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H98"/>
  <c r="JJ98"/>
  <c r="JK98"/>
  <c r="JL98"/>
  <c r="JM98"/>
  <c r="JN98"/>
  <c r="JO98"/>
  <c r="JQ98"/>
  <c r="JR98"/>
  <c r="JS98"/>
  <c r="JT98"/>
  <c r="JU98"/>
  <c r="JV98"/>
  <c r="JX98"/>
  <c r="JY98"/>
  <c r="JZ98"/>
  <c r="KA98"/>
  <c r="KB98"/>
  <c r="KC98"/>
  <c r="KE98"/>
  <c r="KF98"/>
  <c r="KG98"/>
  <c r="KH98"/>
  <c r="KI98"/>
  <c r="KJ98"/>
  <c r="KL98"/>
  <c r="KM98"/>
  <c r="KN98"/>
  <c r="KO98"/>
  <c r="KP98"/>
  <c r="KQ98"/>
  <c r="KS98"/>
  <c r="KT98"/>
  <c r="KU98"/>
  <c r="KV98"/>
  <c r="KW98"/>
  <c r="KX98"/>
  <c r="KZ98"/>
  <c r="LA98"/>
  <c r="LB98"/>
  <c r="LC98"/>
  <c r="LD98"/>
  <c r="LE98"/>
  <c r="LG98"/>
  <c r="LH98"/>
  <c r="LI98"/>
  <c r="LJ98"/>
  <c r="LK98"/>
  <c r="LL98"/>
  <c r="LN98"/>
  <c r="LO98"/>
  <c r="LP98"/>
  <c r="LQ98"/>
  <c r="LR98"/>
  <c r="LS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H99"/>
  <c r="JJ99"/>
  <c r="JK99"/>
  <c r="JL99"/>
  <c r="JM99"/>
  <c r="JN99"/>
  <c r="JO99"/>
  <c r="JQ99"/>
  <c r="JR99"/>
  <c r="JS99"/>
  <c r="JT99"/>
  <c r="JU99"/>
  <c r="JV99"/>
  <c r="JX99"/>
  <c r="JY99"/>
  <c r="JZ99"/>
  <c r="KA99"/>
  <c r="KB99"/>
  <c r="KC99"/>
  <c r="KE99"/>
  <c r="KF99"/>
  <c r="KG99"/>
  <c r="KH99"/>
  <c r="KI99"/>
  <c r="KJ99"/>
  <c r="KL99"/>
  <c r="KM99"/>
  <c r="KN99"/>
  <c r="KO99"/>
  <c r="KP99"/>
  <c r="KQ99"/>
  <c r="KS99"/>
  <c r="KT99"/>
  <c r="KU99"/>
  <c r="KV99"/>
  <c r="KW99"/>
  <c r="KX99"/>
  <c r="KZ99"/>
  <c r="LA99"/>
  <c r="LB99"/>
  <c r="LC99"/>
  <c r="LD99"/>
  <c r="LE99"/>
  <c r="LG99"/>
  <c r="LH99"/>
  <c r="LI99"/>
  <c r="LJ99"/>
  <c r="LK99"/>
  <c r="LL99"/>
  <c r="LN99"/>
  <c r="LO99"/>
  <c r="LP99"/>
  <c r="LQ99"/>
  <c r="LR99"/>
  <c r="LS99"/>
  <c r="LU99"/>
  <c r="LV99"/>
  <c r="LW99"/>
  <c r="LX99"/>
  <c r="LY99"/>
  <c r="LZ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M101" s="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H101"/>
  <c r="JJ101"/>
  <c r="JK101"/>
  <c r="JL101"/>
  <c r="JM101"/>
  <c r="JN101"/>
  <c r="JO101"/>
  <c r="JQ101"/>
  <c r="JR101"/>
  <c r="JS101"/>
  <c r="JT101"/>
  <c r="JU101"/>
  <c r="JV101"/>
  <c r="JX101"/>
  <c r="JY101"/>
  <c r="JZ101"/>
  <c r="KA101"/>
  <c r="KB101"/>
  <c r="KC101"/>
  <c r="KE101"/>
  <c r="KF101"/>
  <c r="KG101"/>
  <c r="KH101"/>
  <c r="KI101"/>
  <c r="KJ101"/>
  <c r="KL101"/>
  <c r="KM101"/>
  <c r="KN101"/>
  <c r="KO101"/>
  <c r="KP101"/>
  <c r="KQ101"/>
  <c r="KS101"/>
  <c r="KT101"/>
  <c r="KU101"/>
  <c r="KV101"/>
  <c r="KW101"/>
  <c r="KX101"/>
  <c r="KZ101"/>
  <c r="LA101"/>
  <c r="LB101"/>
  <c r="LC101"/>
  <c r="LD101"/>
  <c r="LE101"/>
  <c r="LG101"/>
  <c r="LH101"/>
  <c r="LI101"/>
  <c r="LJ101"/>
  <c r="LK101"/>
  <c r="LL101"/>
  <c r="LN101"/>
  <c r="LO101"/>
  <c r="LP101"/>
  <c r="LQ101"/>
  <c r="LR101"/>
  <c r="LS101"/>
  <c r="LU101"/>
  <c r="LV101"/>
  <c r="LW101"/>
  <c r="LX101"/>
  <c r="LY101"/>
  <c r="LZ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H102"/>
  <c r="JJ102"/>
  <c r="JK102"/>
  <c r="JL102"/>
  <c r="JM102"/>
  <c r="JN102"/>
  <c r="JO102"/>
  <c r="JQ102"/>
  <c r="JR102"/>
  <c r="JS102"/>
  <c r="JT102"/>
  <c r="JU102"/>
  <c r="JV102"/>
  <c r="JX102"/>
  <c r="JY102"/>
  <c r="JZ102"/>
  <c r="KA102"/>
  <c r="KB102"/>
  <c r="KC102"/>
  <c r="KE102"/>
  <c r="KF102"/>
  <c r="KG102"/>
  <c r="KH102"/>
  <c r="KI102"/>
  <c r="KJ102"/>
  <c r="KL102"/>
  <c r="KM102"/>
  <c r="KN102"/>
  <c r="KO102"/>
  <c r="KP102"/>
  <c r="KQ102"/>
  <c r="KS102"/>
  <c r="KT102"/>
  <c r="KU102"/>
  <c r="KV102"/>
  <c r="KW102"/>
  <c r="KX102"/>
  <c r="KZ102"/>
  <c r="LA102"/>
  <c r="LB102"/>
  <c r="LC102"/>
  <c r="LD102"/>
  <c r="LE102"/>
  <c r="LG102"/>
  <c r="LH102"/>
  <c r="LI102"/>
  <c r="LJ102"/>
  <c r="LK102"/>
  <c r="LL102"/>
  <c r="LN102"/>
  <c r="LO102"/>
  <c r="LP102"/>
  <c r="LQ102"/>
  <c r="LR102"/>
  <c r="LS102"/>
  <c r="LU102"/>
  <c r="LV102"/>
  <c r="LW102"/>
  <c r="LX102"/>
  <c r="LY102"/>
  <c r="LZ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H103"/>
  <c r="JJ103"/>
  <c r="JK103"/>
  <c r="JL103"/>
  <c r="JM103"/>
  <c r="JN103"/>
  <c r="JO103"/>
  <c r="JQ103"/>
  <c r="JR103"/>
  <c r="JS103"/>
  <c r="JT103"/>
  <c r="JU103"/>
  <c r="JV103"/>
  <c r="JX103"/>
  <c r="JY103"/>
  <c r="JZ103"/>
  <c r="KA103"/>
  <c r="KB103"/>
  <c r="KC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X103"/>
  <c r="KZ103"/>
  <c r="LA103"/>
  <c r="LB103"/>
  <c r="LC103"/>
  <c r="LD103"/>
  <c r="LE103"/>
  <c r="LG103"/>
  <c r="LH103"/>
  <c r="LI103"/>
  <c r="LJ103"/>
  <c r="LK103"/>
  <c r="LL103"/>
  <c r="LN103"/>
  <c r="LO103"/>
  <c r="LP103"/>
  <c r="LQ103"/>
  <c r="LR103"/>
  <c r="LS103"/>
  <c r="LU103"/>
  <c r="LV103"/>
  <c r="LW103"/>
  <c r="LX103"/>
  <c r="LY103"/>
  <c r="LZ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H104"/>
  <c r="JJ104"/>
  <c r="JK104"/>
  <c r="JL104"/>
  <c r="JM104"/>
  <c r="JN104"/>
  <c r="JO104"/>
  <c r="JQ104"/>
  <c r="JR104"/>
  <c r="JS104"/>
  <c r="JT104"/>
  <c r="JU104"/>
  <c r="JV104"/>
  <c r="JX104"/>
  <c r="JY104"/>
  <c r="JZ104"/>
  <c r="KA104"/>
  <c r="KB104"/>
  <c r="KC104"/>
  <c r="KE104"/>
  <c r="KF104"/>
  <c r="KG104"/>
  <c r="KH104"/>
  <c r="KI104"/>
  <c r="KJ104"/>
  <c r="KL104"/>
  <c r="KM104"/>
  <c r="KN104"/>
  <c r="KO104"/>
  <c r="KP104"/>
  <c r="KQ104"/>
  <c r="KS104"/>
  <c r="KT104"/>
  <c r="KU104"/>
  <c r="KV104"/>
  <c r="KW104"/>
  <c r="KX104"/>
  <c r="KZ104"/>
  <c r="LA104"/>
  <c r="LB104"/>
  <c r="LC104"/>
  <c r="LD104"/>
  <c r="LE104"/>
  <c r="LG104"/>
  <c r="LH104"/>
  <c r="LI104"/>
  <c r="LJ104"/>
  <c r="LK104"/>
  <c r="LL104"/>
  <c r="LN104"/>
  <c r="LO104"/>
  <c r="LP104"/>
  <c r="LQ104"/>
  <c r="LR104"/>
  <c r="LS104"/>
  <c r="LU104"/>
  <c r="LV104"/>
  <c r="LW104"/>
  <c r="LX104"/>
  <c r="LY104"/>
  <c r="LZ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H105"/>
  <c r="JJ105"/>
  <c r="JK105"/>
  <c r="JL105"/>
  <c r="JM105"/>
  <c r="JN105"/>
  <c r="JO105"/>
  <c r="JQ105"/>
  <c r="JR105"/>
  <c r="JS105"/>
  <c r="JT105"/>
  <c r="JU105"/>
  <c r="JV105"/>
  <c r="JX105"/>
  <c r="JY105"/>
  <c r="JZ105"/>
  <c r="KA105"/>
  <c r="KB105"/>
  <c r="KC105"/>
  <c r="KE105"/>
  <c r="KF105"/>
  <c r="KG105"/>
  <c r="KH105"/>
  <c r="KI105"/>
  <c r="KJ105"/>
  <c r="KL105"/>
  <c r="KM105"/>
  <c r="KN105"/>
  <c r="KO105"/>
  <c r="KP105"/>
  <c r="KQ105"/>
  <c r="KS105"/>
  <c r="KT105"/>
  <c r="KU105"/>
  <c r="KV105"/>
  <c r="KW105"/>
  <c r="KX105"/>
  <c r="KZ105"/>
  <c r="LA105"/>
  <c r="LB105"/>
  <c r="LC105"/>
  <c r="LD105"/>
  <c r="LE105"/>
  <c r="LG105"/>
  <c r="LH105"/>
  <c r="LI105"/>
  <c r="LJ105"/>
  <c r="LK105"/>
  <c r="LL105"/>
  <c r="LN105"/>
  <c r="LO105"/>
  <c r="LP105"/>
  <c r="LQ105"/>
  <c r="LR105"/>
  <c r="LS105"/>
  <c r="LU105"/>
  <c r="LV105"/>
  <c r="LW105"/>
  <c r="LX105"/>
  <c r="LY105"/>
  <c r="LZ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H107"/>
  <c r="JJ107"/>
  <c r="JK107"/>
  <c r="JL107"/>
  <c r="JM107"/>
  <c r="JN107"/>
  <c r="JO107"/>
  <c r="JQ107"/>
  <c r="JR107"/>
  <c r="JS107"/>
  <c r="JT107"/>
  <c r="JU107"/>
  <c r="JV107"/>
  <c r="JX107"/>
  <c r="JY107"/>
  <c r="JZ107"/>
  <c r="KA107"/>
  <c r="KB107"/>
  <c r="KC107"/>
  <c r="KE107"/>
  <c r="KF107"/>
  <c r="KG107"/>
  <c r="KH107"/>
  <c r="KI107"/>
  <c r="KJ107"/>
  <c r="KL107"/>
  <c r="KM107"/>
  <c r="KN107"/>
  <c r="KO107"/>
  <c r="KP107"/>
  <c r="KQ107"/>
  <c r="KS107"/>
  <c r="KT107"/>
  <c r="KU107"/>
  <c r="KV107"/>
  <c r="KW107"/>
  <c r="KX107"/>
  <c r="KZ107"/>
  <c r="LA107"/>
  <c r="LB107"/>
  <c r="LC107"/>
  <c r="LD107"/>
  <c r="LE107"/>
  <c r="LG107"/>
  <c r="LH107"/>
  <c r="LI107"/>
  <c r="LJ107"/>
  <c r="LK107"/>
  <c r="LL107"/>
  <c r="LN107"/>
  <c r="LO107"/>
  <c r="LP107"/>
  <c r="LQ107"/>
  <c r="LR107"/>
  <c r="LS107"/>
  <c r="LU107"/>
  <c r="LV107"/>
  <c r="LW107"/>
  <c r="LX107"/>
  <c r="LY107"/>
  <c r="LZ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H109"/>
  <c r="JJ109"/>
  <c r="JK109"/>
  <c r="JL109"/>
  <c r="JM109"/>
  <c r="JN109"/>
  <c r="JO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J109"/>
  <c r="KL109"/>
  <c r="KM109"/>
  <c r="KN109"/>
  <c r="KO109"/>
  <c r="KP109"/>
  <c r="KQ109"/>
  <c r="KS109"/>
  <c r="KT109"/>
  <c r="KU109"/>
  <c r="KV109"/>
  <c r="KW109"/>
  <c r="KX109"/>
  <c r="KZ109"/>
  <c r="LA109"/>
  <c r="LB109"/>
  <c r="LC109"/>
  <c r="LD109"/>
  <c r="LE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LZ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H110"/>
  <c r="JJ110"/>
  <c r="JK110"/>
  <c r="JL110"/>
  <c r="JM110"/>
  <c r="JN110"/>
  <c r="JO110"/>
  <c r="JQ110"/>
  <c r="JR110"/>
  <c r="JS110"/>
  <c r="JT110"/>
  <c r="JU110"/>
  <c r="JV110"/>
  <c r="JX110"/>
  <c r="JY110"/>
  <c r="JZ110"/>
  <c r="KA110"/>
  <c r="KB110"/>
  <c r="KC110"/>
  <c r="KE110"/>
  <c r="KF110"/>
  <c r="KG110"/>
  <c r="KH110"/>
  <c r="KI110"/>
  <c r="KJ110"/>
  <c r="KL110"/>
  <c r="KM110"/>
  <c r="KN110"/>
  <c r="KO110"/>
  <c r="KP110"/>
  <c r="KQ110"/>
  <c r="KS110"/>
  <c r="KT110"/>
  <c r="KU110"/>
  <c r="KV110"/>
  <c r="KW110"/>
  <c r="KX110"/>
  <c r="KZ110"/>
  <c r="LA110"/>
  <c r="LB110"/>
  <c r="LC110"/>
  <c r="LD110"/>
  <c r="LE110"/>
  <c r="LG110"/>
  <c r="LH110"/>
  <c r="LI110"/>
  <c r="LJ110"/>
  <c r="LK110"/>
  <c r="LL110"/>
  <c r="LN110"/>
  <c r="LO110"/>
  <c r="LP110"/>
  <c r="LQ110"/>
  <c r="LR110"/>
  <c r="LS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H111"/>
  <c r="JJ111"/>
  <c r="JK111"/>
  <c r="JL111"/>
  <c r="JM111"/>
  <c r="JN111"/>
  <c r="JO111"/>
  <c r="JQ111"/>
  <c r="JR111"/>
  <c r="JS111"/>
  <c r="JT111"/>
  <c r="JU111"/>
  <c r="JV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Q111"/>
  <c r="KS111"/>
  <c r="KT111"/>
  <c r="KU111"/>
  <c r="KV111"/>
  <c r="KW111"/>
  <c r="KX111"/>
  <c r="KZ111"/>
  <c r="LA111"/>
  <c r="LB111"/>
  <c r="LC111"/>
  <c r="LD111"/>
  <c r="LE111"/>
  <c r="LG111"/>
  <c r="LH111"/>
  <c r="LI111"/>
  <c r="LJ111"/>
  <c r="LK111"/>
  <c r="LL111"/>
  <c r="LN111"/>
  <c r="LO111"/>
  <c r="LP111"/>
  <c r="LQ111"/>
  <c r="LR111"/>
  <c r="LS111"/>
  <c r="LU111"/>
  <c r="LV111"/>
  <c r="LW111"/>
  <c r="LX111"/>
  <c r="LY111"/>
  <c r="LZ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Z12"/>
  <c r="LY12"/>
  <c r="LX12"/>
  <c r="LW12"/>
  <c r="LV12"/>
  <c r="LU12"/>
  <c r="LS12"/>
  <c r="LR12"/>
  <c r="LQ12"/>
  <c r="LP12"/>
  <c r="LO12"/>
  <c r="LN12"/>
  <c r="LL12"/>
  <c r="LK12"/>
  <c r="LJ12"/>
  <c r="LI12"/>
  <c r="LH12"/>
  <c r="LG12"/>
  <c r="LE12"/>
  <c r="LD12"/>
  <c r="LC12"/>
  <c r="LB12"/>
  <c r="LA12"/>
  <c r="KZ12"/>
  <c r="KX12"/>
  <c r="KW12"/>
  <c r="KV12"/>
  <c r="KU12"/>
  <c r="KT12"/>
  <c r="KS12"/>
  <c r="KQ12"/>
  <c r="KP12"/>
  <c r="KO12"/>
  <c r="KN12"/>
  <c r="KM12"/>
  <c r="KL12"/>
  <c r="KJ12"/>
  <c r="KI12"/>
  <c r="KH12"/>
  <c r="KG12"/>
  <c r="KF12"/>
  <c r="KE12"/>
  <c r="KC12"/>
  <c r="KB12"/>
  <c r="KA12"/>
  <c r="JZ12"/>
  <c r="JY12"/>
  <c r="JX12"/>
  <c r="JV12"/>
  <c r="JU12"/>
  <c r="JT12"/>
  <c r="JS12"/>
  <c r="JR12"/>
  <c r="JQ12"/>
  <c r="JO12"/>
  <c r="JN12"/>
  <c r="JM12"/>
  <c r="JL12"/>
  <c r="JK12"/>
  <c r="JJ12"/>
  <c r="JH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IM91" l="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5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5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6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33" i="4"/>
  <c r="GU126" i="2"/>
  <c r="GU125"/>
  <c r="GU124"/>
  <c r="GS124" s="1"/>
  <c r="GU123"/>
  <c r="GU121"/>
  <c r="GU120"/>
  <c r="GU119"/>
  <c r="GS119" s="1"/>
  <c r="GU118"/>
  <c r="GT126"/>
  <c r="GT125"/>
  <c r="GT123"/>
  <c r="GT121"/>
  <c r="GT120"/>
  <c r="GS126"/>
  <c r="GS125"/>
  <c r="GS123"/>
  <c r="GS121"/>
  <c r="GS120"/>
  <c r="GS118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8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P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P16"/>
  <c r="GK17"/>
  <c r="GL17"/>
  <c r="GM17"/>
  <c r="GN17"/>
  <c r="GO17"/>
  <c r="GP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P20"/>
  <c r="GK21"/>
  <c r="GL21"/>
  <c r="GM21"/>
  <c r="GN21"/>
  <c r="GO21"/>
  <c r="GP21"/>
  <c r="GK22"/>
  <c r="GL22"/>
  <c r="GM22"/>
  <c r="GN22"/>
  <c r="GO22"/>
  <c r="GP22"/>
  <c r="GK23"/>
  <c r="GL23"/>
  <c r="GM23"/>
  <c r="GN23"/>
  <c r="GO23"/>
  <c r="GP23"/>
  <c r="GK24"/>
  <c r="GL24"/>
  <c r="GM24"/>
  <c r="GN24"/>
  <c r="GO24"/>
  <c r="GP24"/>
  <c r="GK25"/>
  <c r="GL25"/>
  <c r="GM25"/>
  <c r="GN25"/>
  <c r="GO25"/>
  <c r="GP25"/>
  <c r="GK26"/>
  <c r="GL26"/>
  <c r="GM26"/>
  <c r="GN26"/>
  <c r="GO26"/>
  <c r="GP26"/>
  <c r="GK27"/>
  <c r="GL27"/>
  <c r="GM27"/>
  <c r="GN27"/>
  <c r="GO27"/>
  <c r="GP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P30"/>
  <c r="GK31"/>
  <c r="GL31"/>
  <c r="GM31"/>
  <c r="GN31"/>
  <c r="GO31"/>
  <c r="GP31"/>
  <c r="GK32"/>
  <c r="GL32"/>
  <c r="GM32"/>
  <c r="GN32"/>
  <c r="GO32"/>
  <c r="GP32"/>
  <c r="GK33"/>
  <c r="GL33"/>
  <c r="GM33"/>
  <c r="GN33"/>
  <c r="GO33"/>
  <c r="GP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P36"/>
  <c r="GK37"/>
  <c r="GL37"/>
  <c r="GM37"/>
  <c r="GN37"/>
  <c r="GO37"/>
  <c r="GP37"/>
  <c r="GK38"/>
  <c r="GL38"/>
  <c r="GM38"/>
  <c r="GN38"/>
  <c r="GO38"/>
  <c r="GP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P45"/>
  <c r="GK46"/>
  <c r="GL46"/>
  <c r="GM46"/>
  <c r="GN46"/>
  <c r="GO46"/>
  <c r="GP46"/>
  <c r="GK47"/>
  <c r="GL47"/>
  <c r="GM47"/>
  <c r="GN47"/>
  <c r="GO47"/>
  <c r="GP47"/>
  <c r="GK48"/>
  <c r="GL48"/>
  <c r="GM48"/>
  <c r="GN48"/>
  <c r="GO48"/>
  <c r="GP48"/>
  <c r="GK49"/>
  <c r="GL49"/>
  <c r="GM49"/>
  <c r="GN49"/>
  <c r="GO49"/>
  <c r="GP49"/>
  <c r="GK50"/>
  <c r="GL50"/>
  <c r="GM50"/>
  <c r="GN50"/>
  <c r="GO50"/>
  <c r="GP50"/>
  <c r="GK51"/>
  <c r="GL51"/>
  <c r="GM51"/>
  <c r="GN51"/>
  <c r="GO51"/>
  <c r="GP51"/>
  <c r="GK52"/>
  <c r="GL52"/>
  <c r="GM52"/>
  <c r="GN52"/>
  <c r="GO52"/>
  <c r="GP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P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P60"/>
  <c r="GK61"/>
  <c r="GL61"/>
  <c r="GM61"/>
  <c r="GN61"/>
  <c r="GO61"/>
  <c r="GP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P72"/>
  <c r="GK73"/>
  <c r="GL73"/>
  <c r="GM73"/>
  <c r="GN73"/>
  <c r="GO73"/>
  <c r="GP73"/>
  <c r="GK74"/>
  <c r="GL74"/>
  <c r="GM74"/>
  <c r="GN74"/>
  <c r="GO74"/>
  <c r="GP74"/>
  <c r="GK75"/>
  <c r="GL75"/>
  <c r="GM75"/>
  <c r="GN75"/>
  <c r="GO75"/>
  <c r="GP75"/>
  <c r="GK76"/>
  <c r="GL76"/>
  <c r="GM76"/>
  <c r="GN76"/>
  <c r="GO76"/>
  <c r="GP76"/>
  <c r="GK77"/>
  <c r="GL77"/>
  <c r="GM77"/>
  <c r="GN77"/>
  <c r="GO77"/>
  <c r="GP77"/>
  <c r="GK78"/>
  <c r="GL78"/>
  <c r="GM78"/>
  <c r="GN78"/>
  <c r="GO78"/>
  <c r="GP78"/>
  <c r="GK79"/>
  <c r="GL79"/>
  <c r="GM79"/>
  <c r="GN79"/>
  <c r="GO79"/>
  <c r="GP79"/>
  <c r="GK80"/>
  <c r="GL80"/>
  <c r="GM80"/>
  <c r="GN80"/>
  <c r="GO80"/>
  <c r="GP80"/>
  <c r="GK81"/>
  <c r="GL81"/>
  <c r="GM81"/>
  <c r="GN81"/>
  <c r="GO81"/>
  <c r="GP81"/>
  <c r="GK82"/>
  <c r="GL82"/>
  <c r="GM82"/>
  <c r="GN82"/>
  <c r="GO82"/>
  <c r="GP82"/>
  <c r="GK83"/>
  <c r="GL83"/>
  <c r="GM83"/>
  <c r="GN83"/>
  <c r="GO83"/>
  <c r="GP83"/>
  <c r="GK84"/>
  <c r="GL84"/>
  <c r="GM84"/>
  <c r="GN84"/>
  <c r="GO84"/>
  <c r="GP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P87"/>
  <c r="GK88"/>
  <c r="GL88"/>
  <c r="GM88"/>
  <c r="GN88"/>
  <c r="GO88"/>
  <c r="GP88"/>
  <c r="GK89"/>
  <c r="GL89"/>
  <c r="GM89"/>
  <c r="GN89"/>
  <c r="GO89"/>
  <c r="GP89"/>
  <c r="GK90"/>
  <c r="GL90"/>
  <c r="GM90"/>
  <c r="GN90"/>
  <c r="GO90"/>
  <c r="GP90"/>
  <c r="GK91"/>
  <c r="GL91"/>
  <c r="GM91"/>
  <c r="GN91"/>
  <c r="GO91"/>
  <c r="GP91"/>
  <c r="GK92"/>
  <c r="GL92"/>
  <c r="GM92"/>
  <c r="GN92"/>
  <c r="GO92"/>
  <c r="GP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P96"/>
  <c r="GK97"/>
  <c r="GL97"/>
  <c r="GM97"/>
  <c r="GN97"/>
  <c r="GO97"/>
  <c r="GP97"/>
  <c r="GK98"/>
  <c r="GL98"/>
  <c r="GM98"/>
  <c r="GN98"/>
  <c r="GO98"/>
  <c r="GP98"/>
  <c r="GK99"/>
  <c r="GL99"/>
  <c r="GM99"/>
  <c r="GN99"/>
  <c r="GO99"/>
  <c r="GP99"/>
  <c r="GK100"/>
  <c r="GL100"/>
  <c r="GM100"/>
  <c r="GN100"/>
  <c r="GO100"/>
  <c r="GP100"/>
  <c r="GK101"/>
  <c r="GL101"/>
  <c r="GM101"/>
  <c r="GN101"/>
  <c r="GO101"/>
  <c r="GP101"/>
  <c r="GK102"/>
  <c r="GL102"/>
  <c r="GM102"/>
  <c r="GN102"/>
  <c r="GO102"/>
  <c r="GP102"/>
  <c r="GK103"/>
  <c r="GL103"/>
  <c r="GM103"/>
  <c r="GN103"/>
  <c r="GO103"/>
  <c r="GP103"/>
  <c r="GK104"/>
  <c r="GL104"/>
  <c r="GM104"/>
  <c r="GN104"/>
  <c r="GO104"/>
  <c r="GP104"/>
  <c r="GK105"/>
  <c r="GL105"/>
  <c r="GM105"/>
  <c r="GN105"/>
  <c r="GO105"/>
  <c r="GP105"/>
  <c r="GK106"/>
  <c r="GL106"/>
  <c r="GM106"/>
  <c r="GN106"/>
  <c r="GO106"/>
  <c r="GP106"/>
  <c r="GK107"/>
  <c r="GL107"/>
  <c r="GM107"/>
  <c r="GN107"/>
  <c r="GO107"/>
  <c r="GP107"/>
  <c r="GK108"/>
  <c r="GL108"/>
  <c r="GM108"/>
  <c r="GN108"/>
  <c r="GO108"/>
  <c r="GP108"/>
  <c r="GK109"/>
  <c r="GL109"/>
  <c r="GM109"/>
  <c r="GN109"/>
  <c r="GO109"/>
  <c r="GP109"/>
  <c r="GK110"/>
  <c r="GL110"/>
  <c r="GM110"/>
  <c r="GN110"/>
  <c r="GO110"/>
  <c r="GP110"/>
  <c r="GK111"/>
  <c r="GL111"/>
  <c r="GM111"/>
  <c r="GN111"/>
  <c r="GO111"/>
  <c r="GP111"/>
  <c r="GK112"/>
  <c r="GL112"/>
  <c r="GM112"/>
  <c r="GN112"/>
  <c r="GO112"/>
  <c r="GP112"/>
  <c r="GP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W105" l="1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5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6" i="4" s="1"/>
  <c r="CH26" i="2"/>
  <c r="CH49"/>
  <c r="CH102"/>
  <c r="CH14"/>
  <c r="CH81"/>
  <c r="CH86"/>
  <c r="CH91"/>
  <c r="CH21"/>
  <c r="CH36"/>
  <c r="CH77"/>
  <c r="CH38"/>
  <c r="CH110"/>
  <c r="CH48"/>
  <c r="CH74"/>
  <c r="CH45"/>
  <c r="U5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5" i="4" s="1"/>
  <c r="CA26" i="2"/>
  <c r="CA110"/>
  <c r="CA52"/>
  <c r="CA111"/>
  <c r="CA83"/>
  <c r="CA46"/>
  <c r="CA96"/>
  <c r="T6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5" i="4" s="1"/>
  <c r="BT20" i="2"/>
  <c r="BT104"/>
  <c r="BT82"/>
  <c r="BT78"/>
  <c r="BT76"/>
  <c r="BT96"/>
  <c r="S6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6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5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5" i="4" s="1"/>
  <c r="BF46" i="2"/>
  <c r="BF39"/>
  <c r="BF111"/>
  <c r="BF103"/>
  <c r="BF99"/>
  <c r="BF88"/>
  <c r="BF82"/>
  <c r="BF61"/>
  <c r="BF37"/>
  <c r="BF96"/>
  <c r="Q6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Y12"/>
  <c r="OX12"/>
  <c r="OW12"/>
  <c r="OV12"/>
  <c r="OU12"/>
  <c r="OT12"/>
  <c r="OR12"/>
  <c r="OQ12"/>
  <c r="OP12"/>
  <c r="OO12"/>
  <c r="ON12"/>
  <c r="OM12"/>
  <c r="OK12"/>
  <c r="OJ12"/>
  <c r="OI12"/>
  <c r="OH12"/>
  <c r="OG12"/>
  <c r="OF12"/>
  <c r="OD12"/>
  <c r="OC12"/>
  <c r="OB12"/>
  <c r="OA12"/>
  <c r="NZ12"/>
  <c r="NY12"/>
  <c r="NW12"/>
  <c r="NV12"/>
  <c r="NU12"/>
  <c r="NT12"/>
  <c r="NS12"/>
  <c r="NR12"/>
  <c r="NP12"/>
  <c r="NO12"/>
  <c r="NN12"/>
  <c r="NM12"/>
  <c r="NL12"/>
  <c r="NK12"/>
  <c r="NI12"/>
  <c r="NH12"/>
  <c r="NG12"/>
  <c r="NF12"/>
  <c r="NE12"/>
  <c r="ND12"/>
  <c r="NB12"/>
  <c r="NA12"/>
  <c r="MZ12"/>
  <c r="MY12"/>
  <c r="MX12"/>
  <c r="MW12"/>
  <c r="MU12"/>
  <c r="MT12"/>
  <c r="MS12"/>
  <c r="MR12"/>
  <c r="MQ12"/>
  <c r="MP12"/>
  <c r="MN12"/>
  <c r="MM12"/>
  <c r="ML12"/>
  <c r="MK12"/>
  <c r="MJ12"/>
  <c r="MI12"/>
  <c r="MG12"/>
  <c r="MF12"/>
  <c r="ME12"/>
  <c r="MD12"/>
  <c r="MC12"/>
  <c r="MB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3"/>
  <c r="OU119"/>
  <c r="OU120"/>
  <c r="OU121"/>
  <c r="OU118"/>
  <c r="ON124"/>
  <c r="ON125"/>
  <c r="ON126"/>
  <c r="ON123"/>
  <c r="ON119"/>
  <c r="ON120"/>
  <c r="ON121"/>
  <c r="ON118"/>
  <c r="OG124"/>
  <c r="OG125"/>
  <c r="OG126"/>
  <c r="OG123"/>
  <c r="OG119"/>
  <c r="OG120"/>
  <c r="OG121"/>
  <c r="OG118"/>
  <c r="NZ124"/>
  <c r="NZ125"/>
  <c r="NZ126"/>
  <c r="NZ123"/>
  <c r="NZ119"/>
  <c r="NZ120"/>
  <c r="NZ121"/>
  <c r="NZ118"/>
  <c r="NS124"/>
  <c r="NS125"/>
  <c r="NS126"/>
  <c r="NS123"/>
  <c r="NS119"/>
  <c r="NS120"/>
  <c r="NS121"/>
  <c r="NS118"/>
  <c r="NL124"/>
  <c r="NL125"/>
  <c r="NL126"/>
  <c r="NL123"/>
  <c r="NL119"/>
  <c r="NL120"/>
  <c r="NL121"/>
  <c r="NL118"/>
  <c r="NE126"/>
  <c r="NE123"/>
  <c r="NE124"/>
  <c r="NE125"/>
  <c r="NE119"/>
  <c r="NE120"/>
  <c r="NE121"/>
  <c r="NE118"/>
  <c r="MX124"/>
  <c r="MX125"/>
  <c r="MX126"/>
  <c r="MX123"/>
  <c r="MX119"/>
  <c r="MX120"/>
  <c r="MX121"/>
  <c r="MX118"/>
  <c r="MQ124"/>
  <c r="MQ125"/>
  <c r="MQ126"/>
  <c r="MQ123"/>
  <c r="MQ119"/>
  <c r="MQ120"/>
  <c r="MQ121"/>
  <c r="MQ118"/>
  <c r="MJ124"/>
  <c r="MJ125"/>
  <c r="MJ126"/>
  <c r="MJ123"/>
  <c r="MJ119"/>
  <c r="MJ120"/>
  <c r="MJ121"/>
  <c r="MJ118"/>
  <c r="MC124"/>
  <c r="MC125"/>
  <c r="MC126"/>
  <c r="MC123"/>
  <c r="MC119"/>
  <c r="MC120"/>
  <c r="MC121"/>
  <c r="MC118"/>
  <c r="LV124"/>
  <c r="LV125"/>
  <c r="LV126"/>
  <c r="LV123"/>
  <c r="LV119"/>
  <c r="LV120"/>
  <c r="LV121"/>
  <c r="LV118"/>
  <c r="LO124"/>
  <c r="LO125"/>
  <c r="LO126"/>
  <c r="LO123"/>
  <c r="LO119"/>
  <c r="LO120"/>
  <c r="LO121"/>
  <c r="LO118"/>
  <c r="LH124"/>
  <c r="LH125"/>
  <c r="LH126"/>
  <c r="LH123"/>
  <c r="LH119"/>
  <c r="LH120"/>
  <c r="LH121"/>
  <c r="LH118"/>
  <c r="LA124"/>
  <c r="LA125"/>
  <c r="LA126"/>
  <c r="LA123"/>
  <c r="LA119"/>
  <c r="LA120"/>
  <c r="LA121"/>
  <c r="LA118"/>
  <c r="KT124"/>
  <c r="KT125"/>
  <c r="KT126"/>
  <c r="KT123"/>
  <c r="KT119"/>
  <c r="KT120"/>
  <c r="KT121"/>
  <c r="KT118"/>
  <c r="KM124"/>
  <c r="KM125"/>
  <c r="KM126"/>
  <c r="KM123"/>
  <c r="KM119"/>
  <c r="KM120"/>
  <c r="KM121"/>
  <c r="KM118"/>
  <c r="KF124"/>
  <c r="KF125"/>
  <c r="KF126"/>
  <c r="KF123"/>
  <c r="KF119"/>
  <c r="KF120"/>
  <c r="KF121"/>
  <c r="KF118"/>
  <c r="JZ126"/>
  <c r="JZ125"/>
  <c r="JY124"/>
  <c r="JY125"/>
  <c r="JY126"/>
  <c r="JY123"/>
  <c r="JY119"/>
  <c r="JY120"/>
  <c r="JY121"/>
  <c r="JY118"/>
  <c r="JR124"/>
  <c r="JR125"/>
  <c r="JR126"/>
  <c r="JR123"/>
  <c r="JR119"/>
  <c r="JR120"/>
  <c r="JR121"/>
  <c r="JR118"/>
  <c r="JK124"/>
  <c r="JK125"/>
  <c r="JK126"/>
  <c r="JK123"/>
  <c r="JK119"/>
  <c r="JK120"/>
  <c r="JK121"/>
  <c r="JK118"/>
  <c r="JD124"/>
  <c r="JD125"/>
  <c r="JD126"/>
  <c r="JD123"/>
  <c r="JD119"/>
  <c r="JD120"/>
  <c r="JD121"/>
  <c r="JD118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L124"/>
  <c r="GL125"/>
  <c r="GL126"/>
  <c r="GL123"/>
  <c r="GL119"/>
  <c r="GL120"/>
  <c r="GL121"/>
  <c r="GL118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6" i="4" s="1"/>
  <c r="AY101" i="2"/>
  <c r="AY33"/>
  <c r="AY107"/>
  <c r="AY52"/>
  <c r="AY21"/>
  <c r="AY111"/>
  <c r="AY14"/>
  <c r="AY36"/>
  <c r="AY46"/>
  <c r="AY45"/>
  <c r="P5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V129"/>
  <c r="OT129"/>
  <c r="OV128"/>
  <c r="OT128"/>
  <c r="OV127"/>
  <c r="OT127"/>
  <c r="OW126"/>
  <c r="OV126"/>
  <c r="OW125"/>
  <c r="OV125"/>
  <c r="OW124"/>
  <c r="OV124"/>
  <c r="OW123"/>
  <c r="OV123"/>
  <c r="OV122"/>
  <c r="OT122"/>
  <c r="OW121"/>
  <c r="OV121"/>
  <c r="OW120"/>
  <c r="OV120"/>
  <c r="OW119"/>
  <c r="OV119"/>
  <c r="OW118"/>
  <c r="OV118"/>
  <c r="OV117"/>
  <c r="OT117"/>
  <c r="OV116"/>
  <c r="OT116"/>
  <c r="OX115"/>
  <c r="OV115"/>
  <c r="OT115"/>
  <c r="OV114"/>
  <c r="OT114"/>
  <c r="OM130"/>
  <c r="OO129"/>
  <c r="OM129"/>
  <c r="OO128"/>
  <c r="OM128"/>
  <c r="OO127"/>
  <c r="OM127"/>
  <c r="OP126"/>
  <c r="OO126"/>
  <c r="OP125"/>
  <c r="OO125"/>
  <c r="OP124"/>
  <c r="OO124"/>
  <c r="OP123"/>
  <c r="OO123"/>
  <c r="OO122"/>
  <c r="OM122"/>
  <c r="OP121"/>
  <c r="OO121"/>
  <c r="OP120"/>
  <c r="OO120"/>
  <c r="OP119"/>
  <c r="OO119"/>
  <c r="OP118"/>
  <c r="OO118"/>
  <c r="OO117"/>
  <c r="OM117"/>
  <c r="OO116"/>
  <c r="OM116"/>
  <c r="OQ115"/>
  <c r="OO115"/>
  <c r="OM115"/>
  <c r="OO114"/>
  <c r="OM114"/>
  <c r="OF130"/>
  <c r="OH129"/>
  <c r="OF129"/>
  <c r="OH128"/>
  <c r="OF128"/>
  <c r="OH127"/>
  <c r="OF127"/>
  <c r="OI126"/>
  <c r="OH126"/>
  <c r="OI125"/>
  <c r="OH125"/>
  <c r="OI124"/>
  <c r="OH124"/>
  <c r="OI123"/>
  <c r="OH123"/>
  <c r="OH122"/>
  <c r="OF122"/>
  <c r="OI121"/>
  <c r="OH121"/>
  <c r="OI120"/>
  <c r="OH120"/>
  <c r="OI119"/>
  <c r="OH119"/>
  <c r="OI118"/>
  <c r="OH118"/>
  <c r="OH117"/>
  <c r="OF117"/>
  <c r="OH116"/>
  <c r="OF116"/>
  <c r="OJ115"/>
  <c r="OH115"/>
  <c r="OF115"/>
  <c r="OH114"/>
  <c r="OF114"/>
  <c r="NY130"/>
  <c r="OA129"/>
  <c r="NY129"/>
  <c r="OA128"/>
  <c r="NY128"/>
  <c r="OA127"/>
  <c r="NY127"/>
  <c r="OB126"/>
  <c r="OA126"/>
  <c r="OB125"/>
  <c r="OA125"/>
  <c r="OB124"/>
  <c r="OA124"/>
  <c r="OB123"/>
  <c r="OA123"/>
  <c r="OA122"/>
  <c r="NY122"/>
  <c r="OB121"/>
  <c r="OA121"/>
  <c r="OB120"/>
  <c r="OA120"/>
  <c r="OB119"/>
  <c r="OA119"/>
  <c r="OB118"/>
  <c r="OA118"/>
  <c r="OA117"/>
  <c r="NY117"/>
  <c r="OA116"/>
  <c r="NY116"/>
  <c r="OC115"/>
  <c r="OA115"/>
  <c r="NY115"/>
  <c r="OA114"/>
  <c r="NY114"/>
  <c r="NR130"/>
  <c r="NT129"/>
  <c r="NR129"/>
  <c r="NT128"/>
  <c r="NR128"/>
  <c r="NT127"/>
  <c r="NR127"/>
  <c r="NU126"/>
  <c r="NT126"/>
  <c r="NU125"/>
  <c r="NT125"/>
  <c r="NU124"/>
  <c r="NT124"/>
  <c r="NU123"/>
  <c r="NT123"/>
  <c r="NT122"/>
  <c r="NR122"/>
  <c r="NU121"/>
  <c r="NT121"/>
  <c r="NU120"/>
  <c r="NT120"/>
  <c r="NU119"/>
  <c r="NT119"/>
  <c r="NU118"/>
  <c r="NT118"/>
  <c r="NT117"/>
  <c r="NR117"/>
  <c r="NT116"/>
  <c r="NR116"/>
  <c r="NV115"/>
  <c r="NT115"/>
  <c r="NR115"/>
  <c r="NT114"/>
  <c r="NR114"/>
  <c r="NK130"/>
  <c r="NM129"/>
  <c r="NK129"/>
  <c r="NM128"/>
  <c r="NK128"/>
  <c r="NM127"/>
  <c r="NK127"/>
  <c r="NN126"/>
  <c r="NM126"/>
  <c r="NN125"/>
  <c r="NM125"/>
  <c r="NN124"/>
  <c r="NM124"/>
  <c r="NN123"/>
  <c r="NM123"/>
  <c r="NM122"/>
  <c r="NK122"/>
  <c r="NN121"/>
  <c r="NM121"/>
  <c r="NN120"/>
  <c r="NM120"/>
  <c r="NN119"/>
  <c r="NM119"/>
  <c r="NN118"/>
  <c r="NM118"/>
  <c r="NM117"/>
  <c r="NK117"/>
  <c r="NM116"/>
  <c r="NK116"/>
  <c r="NO115"/>
  <c r="NM115"/>
  <c r="NK115"/>
  <c r="NM114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Y129"/>
  <c r="MW129"/>
  <c r="MY128"/>
  <c r="MW128"/>
  <c r="MY127"/>
  <c r="MW127"/>
  <c r="MZ126"/>
  <c r="MY126"/>
  <c r="MZ125"/>
  <c r="MY125"/>
  <c r="MZ124"/>
  <c r="MY124"/>
  <c r="MZ123"/>
  <c r="MY123"/>
  <c r="MY122"/>
  <c r="MW122"/>
  <c r="MZ121"/>
  <c r="MY121"/>
  <c r="MZ120"/>
  <c r="MY120"/>
  <c r="MZ119"/>
  <c r="MY119"/>
  <c r="MZ118"/>
  <c r="MY118"/>
  <c r="MY117"/>
  <c r="MW117"/>
  <c r="MY116"/>
  <c r="MW116"/>
  <c r="NA115"/>
  <c r="MY115"/>
  <c r="MW115"/>
  <c r="MY114"/>
  <c r="MW114"/>
  <c r="MP130"/>
  <c r="MR129"/>
  <c r="MP129"/>
  <c r="MR128"/>
  <c r="MP128"/>
  <c r="MR127"/>
  <c r="MP127"/>
  <c r="MS126"/>
  <c r="MR126"/>
  <c r="MS125"/>
  <c r="MR125"/>
  <c r="MS124"/>
  <c r="MR124"/>
  <c r="MS123"/>
  <c r="MR123"/>
  <c r="MR122"/>
  <c r="MP122"/>
  <c r="MS121"/>
  <c r="MR121"/>
  <c r="MS120"/>
  <c r="MR120"/>
  <c r="MS119"/>
  <c r="MR119"/>
  <c r="MS118"/>
  <c r="MR118"/>
  <c r="MR117"/>
  <c r="MP117"/>
  <c r="MR116"/>
  <c r="MP116"/>
  <c r="MT115"/>
  <c r="MR115"/>
  <c r="MP115"/>
  <c r="MR114"/>
  <c r="MP114"/>
  <c r="MI130"/>
  <c r="MK129"/>
  <c r="MI129"/>
  <c r="MK128"/>
  <c r="MI128"/>
  <c r="MK127"/>
  <c r="MI127"/>
  <c r="ML126"/>
  <c r="MK126"/>
  <c r="ML125"/>
  <c r="MK125"/>
  <c r="ML124"/>
  <c r="MK124"/>
  <c r="ML123"/>
  <c r="MK123"/>
  <c r="MK122"/>
  <c r="MI122"/>
  <c r="ML121"/>
  <c r="MK121"/>
  <c r="ML120"/>
  <c r="MK120"/>
  <c r="ML119"/>
  <c r="MK119"/>
  <c r="ML118"/>
  <c r="MK118"/>
  <c r="MK117"/>
  <c r="MI117"/>
  <c r="MK116"/>
  <c r="MI116"/>
  <c r="MM115"/>
  <c r="MK115"/>
  <c r="MI115"/>
  <c r="MK114"/>
  <c r="MI114"/>
  <c r="MB130"/>
  <c r="MD129"/>
  <c r="MB129"/>
  <c r="MD128"/>
  <c r="MB128"/>
  <c r="MD127"/>
  <c r="MB127"/>
  <c r="ME126"/>
  <c r="MD126"/>
  <c r="ME125"/>
  <c r="MD125"/>
  <c r="ME124"/>
  <c r="MD124"/>
  <c r="ME123"/>
  <c r="MD123"/>
  <c r="MD122"/>
  <c r="MB122"/>
  <c r="ME121"/>
  <c r="MD121"/>
  <c r="ME120"/>
  <c r="MD120"/>
  <c r="ME119"/>
  <c r="MD119"/>
  <c r="ME118"/>
  <c r="MD118"/>
  <c r="MD117"/>
  <c r="MB117"/>
  <c r="MD116"/>
  <c r="MB116"/>
  <c r="MF115"/>
  <c r="MD115"/>
  <c r="MB115"/>
  <c r="MD114"/>
  <c r="MB114"/>
  <c r="LU130"/>
  <c r="LW129"/>
  <c r="LU129"/>
  <c r="LW128"/>
  <c r="LU128"/>
  <c r="LW127"/>
  <c r="LU127"/>
  <c r="LX126"/>
  <c r="LW126"/>
  <c r="LX125"/>
  <c r="LW125"/>
  <c r="LX124"/>
  <c r="LW124"/>
  <c r="LX123"/>
  <c r="LW123"/>
  <c r="LW122"/>
  <c r="LU122"/>
  <c r="LX121"/>
  <c r="LW121"/>
  <c r="LX120"/>
  <c r="LW120"/>
  <c r="LX119"/>
  <c r="LW119"/>
  <c r="LX118"/>
  <c r="LW118"/>
  <c r="LW117"/>
  <c r="LU117"/>
  <c r="LW116"/>
  <c r="LU116"/>
  <c r="LY115"/>
  <c r="LW115"/>
  <c r="LU115"/>
  <c r="LW114"/>
  <c r="LU114"/>
  <c r="LN130"/>
  <c r="LP129"/>
  <c r="LN129"/>
  <c r="LP128"/>
  <c r="LN128"/>
  <c r="LP127"/>
  <c r="LN127"/>
  <c r="LQ126"/>
  <c r="LP126"/>
  <c r="LQ125"/>
  <c r="LP125"/>
  <c r="LQ124"/>
  <c r="LP124"/>
  <c r="LQ123"/>
  <c r="LP123"/>
  <c r="LP122"/>
  <c r="LN122"/>
  <c r="LQ121"/>
  <c r="LP121"/>
  <c r="LQ120"/>
  <c r="LP120"/>
  <c r="LQ119"/>
  <c r="LP119"/>
  <c r="LQ118"/>
  <c r="LP118"/>
  <c r="LP117"/>
  <c r="LN117"/>
  <c r="LP116"/>
  <c r="LN116"/>
  <c r="LR115"/>
  <c r="LP115"/>
  <c r="LN115"/>
  <c r="LP114"/>
  <c r="LN114"/>
  <c r="LG130"/>
  <c r="LI129"/>
  <c r="LG129"/>
  <c r="LI128"/>
  <c r="LG128"/>
  <c r="LI127"/>
  <c r="LG127"/>
  <c r="LJ126"/>
  <c r="LI126"/>
  <c r="LJ125"/>
  <c r="LI125"/>
  <c r="LJ124"/>
  <c r="LI124"/>
  <c r="LJ123"/>
  <c r="LI123"/>
  <c r="LI122"/>
  <c r="LG122"/>
  <c r="LJ121"/>
  <c r="LI121"/>
  <c r="LJ120"/>
  <c r="LI120"/>
  <c r="LJ119"/>
  <c r="LI119"/>
  <c r="LJ118"/>
  <c r="LI118"/>
  <c r="LI117"/>
  <c r="LG117"/>
  <c r="LI116"/>
  <c r="LG116"/>
  <c r="LK115"/>
  <c r="LI115"/>
  <c r="LG115"/>
  <c r="LI114"/>
  <c r="LG114"/>
  <c r="KZ130"/>
  <c r="LB129"/>
  <c r="KZ129"/>
  <c r="LB128"/>
  <c r="KZ128"/>
  <c r="LB127"/>
  <c r="KZ127"/>
  <c r="LC126"/>
  <c r="LB126"/>
  <c r="LC125"/>
  <c r="LB125"/>
  <c r="LC124"/>
  <c r="LB124"/>
  <c r="LC123"/>
  <c r="LB123"/>
  <c r="LB122"/>
  <c r="KZ122"/>
  <c r="LC121"/>
  <c r="LB121"/>
  <c r="LC120"/>
  <c r="LB120"/>
  <c r="LC119"/>
  <c r="LB119"/>
  <c r="LC118"/>
  <c r="LB118"/>
  <c r="LB117"/>
  <c r="KZ117"/>
  <c r="LB116"/>
  <c r="KZ116"/>
  <c r="LD115"/>
  <c r="LB115"/>
  <c r="KZ115"/>
  <c r="LB114"/>
  <c r="KZ114"/>
  <c r="KS130"/>
  <c r="KU129"/>
  <c r="KS129"/>
  <c r="KU128"/>
  <c r="KS128"/>
  <c r="KU127"/>
  <c r="KS127"/>
  <c r="KV126"/>
  <c r="KU126"/>
  <c r="KV125"/>
  <c r="KU125"/>
  <c r="KV124"/>
  <c r="KU124"/>
  <c r="KV123"/>
  <c r="KU123"/>
  <c r="KU122"/>
  <c r="KS122"/>
  <c r="KV121"/>
  <c r="KU121"/>
  <c r="KV120"/>
  <c r="KU120"/>
  <c r="KV119"/>
  <c r="KU119"/>
  <c r="KV118"/>
  <c r="KU118"/>
  <c r="KU117"/>
  <c r="KS117"/>
  <c r="KU116"/>
  <c r="KS116"/>
  <c r="KW115"/>
  <c r="KU115"/>
  <c r="KS115"/>
  <c r="KU114"/>
  <c r="KS114"/>
  <c r="KL130"/>
  <c r="KN129"/>
  <c r="KL129"/>
  <c r="KN128"/>
  <c r="KL128"/>
  <c r="KN127"/>
  <c r="KL127"/>
  <c r="KO126"/>
  <c r="KN126"/>
  <c r="KO125"/>
  <c r="KN125"/>
  <c r="KO124"/>
  <c r="KN124"/>
  <c r="KO123"/>
  <c r="KN123"/>
  <c r="KN122"/>
  <c r="KL122"/>
  <c r="KO121"/>
  <c r="KN121"/>
  <c r="KO120"/>
  <c r="KN120"/>
  <c r="KO119"/>
  <c r="KN119"/>
  <c r="KO118"/>
  <c r="KN118"/>
  <c r="KN117"/>
  <c r="KL117"/>
  <c r="KN116"/>
  <c r="KL116"/>
  <c r="KP115"/>
  <c r="KN115"/>
  <c r="KL115"/>
  <c r="KN114"/>
  <c r="KL114"/>
  <c r="KE130"/>
  <c r="KG129"/>
  <c r="KE129"/>
  <c r="KG128"/>
  <c r="KE128"/>
  <c r="KG127"/>
  <c r="KE127"/>
  <c r="KH126"/>
  <c r="KG126"/>
  <c r="KH125"/>
  <c r="KG125"/>
  <c r="KH124"/>
  <c r="KG124"/>
  <c r="KH123"/>
  <c r="KG123"/>
  <c r="KG122"/>
  <c r="KE122"/>
  <c r="KH121"/>
  <c r="KG121"/>
  <c r="KH120"/>
  <c r="KG120"/>
  <c r="KH119"/>
  <c r="KG119"/>
  <c r="KH118"/>
  <c r="KG118"/>
  <c r="KG117"/>
  <c r="KE117"/>
  <c r="KG116"/>
  <c r="KE116"/>
  <c r="KI115"/>
  <c r="KG115"/>
  <c r="KE115"/>
  <c r="KG114"/>
  <c r="KE114"/>
  <c r="JX130"/>
  <c r="JZ129"/>
  <c r="JX129"/>
  <c r="JZ128"/>
  <c r="JX128"/>
  <c r="JZ127"/>
  <c r="JX127"/>
  <c r="KA126"/>
  <c r="KA125"/>
  <c r="KA124"/>
  <c r="JZ124"/>
  <c r="KA123"/>
  <c r="JZ123"/>
  <c r="JZ122"/>
  <c r="JX122"/>
  <c r="KA121"/>
  <c r="JZ121"/>
  <c r="KA120"/>
  <c r="JZ120"/>
  <c r="KA119"/>
  <c r="JZ119"/>
  <c r="KA118"/>
  <c r="JZ118"/>
  <c r="JZ117"/>
  <c r="JX117"/>
  <c r="JZ116"/>
  <c r="JX116"/>
  <c r="KB115"/>
  <c r="JZ115"/>
  <c r="JX115"/>
  <c r="JZ114"/>
  <c r="JX114"/>
  <c r="JQ130"/>
  <c r="JS129"/>
  <c r="JQ129"/>
  <c r="JS128"/>
  <c r="JQ128"/>
  <c r="JS127"/>
  <c r="JQ127"/>
  <c r="JT126"/>
  <c r="JS126"/>
  <c r="JT125"/>
  <c r="JS125"/>
  <c r="JT124"/>
  <c r="JS124"/>
  <c r="JT123"/>
  <c r="JS123"/>
  <c r="JS122"/>
  <c r="JQ122"/>
  <c r="JT121"/>
  <c r="JS121"/>
  <c r="JT120"/>
  <c r="JS120"/>
  <c r="JT119"/>
  <c r="JS119"/>
  <c r="JT118"/>
  <c r="JS118"/>
  <c r="JS117"/>
  <c r="JQ117"/>
  <c r="JS116"/>
  <c r="JQ116"/>
  <c r="JU115"/>
  <c r="JS115"/>
  <c r="JQ115"/>
  <c r="JS114"/>
  <c r="JQ114"/>
  <c r="JJ130"/>
  <c r="JL129"/>
  <c r="JJ129"/>
  <c r="JL128"/>
  <c r="JJ128"/>
  <c r="JL127"/>
  <c r="JJ127"/>
  <c r="JM126"/>
  <c r="JL126"/>
  <c r="JM125"/>
  <c r="JL125"/>
  <c r="JM124"/>
  <c r="JL124"/>
  <c r="JM123"/>
  <c r="JL123"/>
  <c r="JL122"/>
  <c r="JJ122"/>
  <c r="JM121"/>
  <c r="JL121"/>
  <c r="JM120"/>
  <c r="JL120"/>
  <c r="JM119"/>
  <c r="JL119"/>
  <c r="JM118"/>
  <c r="JL118"/>
  <c r="JL117"/>
  <c r="JJ117"/>
  <c r="JL116"/>
  <c r="JJ116"/>
  <c r="JN115"/>
  <c r="JL115"/>
  <c r="JJ115"/>
  <c r="JL114"/>
  <c r="JJ114"/>
  <c r="JC130"/>
  <c r="JE129"/>
  <c r="JC129"/>
  <c r="JE128"/>
  <c r="JC128"/>
  <c r="JE127"/>
  <c r="JC127"/>
  <c r="JF126"/>
  <c r="JE126"/>
  <c r="JF125"/>
  <c r="JE125"/>
  <c r="JF124"/>
  <c r="JE124"/>
  <c r="JF123"/>
  <c r="JE123"/>
  <c r="JE122"/>
  <c r="JC122"/>
  <c r="JF121"/>
  <c r="JE121"/>
  <c r="JF120"/>
  <c r="JE120"/>
  <c r="JF119"/>
  <c r="JE119"/>
  <c r="JF118"/>
  <c r="JE118"/>
  <c r="JE117"/>
  <c r="JC117"/>
  <c r="JE116"/>
  <c r="JC116"/>
  <c r="JG115"/>
  <c r="JE115"/>
  <c r="JC115"/>
  <c r="JE114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Q124" s="1"/>
  <c r="IH130"/>
  <c r="IH129"/>
  <c r="IH128"/>
  <c r="IH127"/>
  <c r="IK126"/>
  <c r="IJ126"/>
  <c r="IK125"/>
  <c r="IJ125"/>
  <c r="IK124"/>
  <c r="IJ124"/>
  <c r="IK123"/>
  <c r="II123" s="1"/>
  <c r="IJ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M129"/>
  <c r="GK129"/>
  <c r="GM128"/>
  <c r="GK128"/>
  <c r="GM127"/>
  <c r="GK127"/>
  <c r="GN126"/>
  <c r="GM126"/>
  <c r="GN125"/>
  <c r="GM125"/>
  <c r="GN124"/>
  <c r="GM124"/>
  <c r="GN123"/>
  <c r="GM123"/>
  <c r="GM122"/>
  <c r="GK122"/>
  <c r="GN121"/>
  <c r="GM121"/>
  <c r="GN120"/>
  <c r="GM120"/>
  <c r="GN119"/>
  <c r="GM119"/>
  <c r="GN118"/>
  <c r="GM118"/>
  <c r="GM117"/>
  <c r="GK117"/>
  <c r="GM116"/>
  <c r="GK116"/>
  <c r="GO115"/>
  <c r="GM115"/>
  <c r="GK115"/>
  <c r="GM114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5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W124"/>
  <c r="AU124" s="1"/>
  <c r="AW123"/>
  <c r="AU123" s="1"/>
  <c r="AW121"/>
  <c r="AW120"/>
  <c r="AU120" s="1"/>
  <c r="AW119"/>
  <c r="AU119" s="1"/>
  <c r="AW118"/>
  <c r="AU118" s="1"/>
  <c r="IJ115" l="1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6" i="4" s="1"/>
  <c r="AM127" i="2"/>
  <c r="W96"/>
  <c r="L6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5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5" i="4" s="1"/>
  <c r="I37" i="2"/>
  <c r="I36"/>
  <c r="I33"/>
  <c r="I32"/>
  <c r="I27"/>
  <c r="I19"/>
  <c r="I16"/>
  <c r="I15"/>
  <c r="P108"/>
  <c r="P99"/>
  <c r="P96"/>
  <c r="K6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5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5" i="4" s="1"/>
  <c r="AR32" i="2"/>
  <c r="AR25"/>
  <c r="AR104"/>
  <c r="AR96"/>
  <c r="O6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6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5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6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5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78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25"/>
  <c r="M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78"/>
  <c r="M78"/>
  <c r="O78"/>
  <c r="P78"/>
  <c r="Q78"/>
  <c r="R78"/>
  <c r="S78"/>
  <c r="T78"/>
  <c r="U78"/>
  <c r="V78"/>
  <c r="W78"/>
  <c r="X78"/>
  <c r="Y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5"/>
  <c r="W5"/>
  <c r="X5"/>
  <c r="Y5"/>
  <c r="Z5"/>
  <c r="AA5"/>
  <c r="AB5"/>
  <c r="AC5"/>
  <c r="AD5"/>
  <c r="AE5"/>
  <c r="AF5"/>
  <c r="AG5"/>
  <c r="AH5"/>
  <c r="AI5"/>
  <c r="AK5"/>
  <c r="AM5"/>
  <c r="AN5"/>
  <c r="AP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26"/>
  <c r="M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42"/>
  <c r="M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43"/>
  <c r="M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4"/>
  <c r="M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0"/>
  <c r="M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6"/>
  <c r="W6"/>
  <c r="X6"/>
  <c r="Y6"/>
  <c r="Z6"/>
  <c r="AA6"/>
  <c r="AB6"/>
  <c r="AC6"/>
  <c r="AD6"/>
  <c r="AE6"/>
  <c r="AF6"/>
  <c r="AG6"/>
  <c r="AH6"/>
  <c r="AI6"/>
  <c r="AJ6"/>
  <c r="AK6"/>
  <c r="AM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3"/>
  <c r="M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22"/>
  <c r="M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M18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6" i="4" l="1"/>
  <c r="F5"/>
  <c r="H18"/>
  <c r="I76"/>
  <c r="I31"/>
  <c r="I44"/>
  <c r="I60"/>
  <c r="H59"/>
  <c r="I22"/>
  <c r="I8"/>
  <c r="I77"/>
  <c r="I20"/>
  <c r="I82"/>
  <c r="H76"/>
  <c r="H21"/>
  <c r="I28"/>
  <c r="I18"/>
  <c r="H31"/>
  <c r="H44"/>
  <c r="H60"/>
  <c r="H22"/>
  <c r="I81"/>
  <c r="H81"/>
  <c r="I21"/>
  <c r="I59"/>
  <c r="H53"/>
  <c r="H51"/>
  <c r="H77"/>
  <c r="H82"/>
  <c r="I33"/>
  <c r="H34"/>
  <c r="I63"/>
  <c r="H15"/>
  <c r="I10"/>
  <c r="H48"/>
  <c r="H7"/>
  <c r="H24"/>
  <c r="I88"/>
  <c r="H88"/>
  <c r="I3"/>
  <c r="H50"/>
  <c r="I97"/>
  <c r="H97"/>
  <c r="I17"/>
  <c r="H35"/>
  <c r="I41"/>
  <c r="H62"/>
  <c r="I4"/>
  <c r="H27"/>
  <c r="I93"/>
  <c r="H93"/>
  <c r="I37"/>
  <c r="H65"/>
  <c r="I14"/>
  <c r="H42"/>
  <c r="I47"/>
  <c r="H5"/>
  <c r="H49"/>
  <c r="I86"/>
  <c r="H86"/>
  <c r="I45"/>
  <c r="H64"/>
  <c r="I91"/>
  <c r="H91"/>
  <c r="I103"/>
  <c r="H32"/>
  <c r="I40"/>
  <c r="H13"/>
  <c r="I61"/>
  <c r="H61"/>
  <c r="I70"/>
  <c r="H70"/>
  <c r="I29"/>
  <c r="H55"/>
  <c r="I23"/>
  <c r="H8"/>
  <c r="I24"/>
  <c r="I6"/>
  <c r="H6"/>
  <c r="H20"/>
  <c r="I50"/>
  <c r="H33"/>
  <c r="I35"/>
  <c r="H63"/>
  <c r="I62"/>
  <c r="H10"/>
  <c r="I90"/>
  <c r="H90"/>
  <c r="I27"/>
  <c r="H52"/>
  <c r="I94"/>
  <c r="H94"/>
  <c r="I58"/>
  <c r="H58"/>
  <c r="I65"/>
  <c r="H43"/>
  <c r="I101"/>
  <c r="H101"/>
  <c r="I42"/>
  <c r="I5"/>
  <c r="H78"/>
  <c r="I74"/>
  <c r="H74"/>
  <c r="I69"/>
  <c r="H69"/>
  <c r="I49"/>
  <c r="H30"/>
  <c r="I64"/>
  <c r="H16"/>
  <c r="I32"/>
  <c r="H9"/>
  <c r="I13"/>
  <c r="H46"/>
  <c r="I55"/>
  <c r="H38"/>
  <c r="I52"/>
  <c r="H11"/>
  <c r="I43"/>
  <c r="H26"/>
  <c r="I39"/>
  <c r="H39"/>
  <c r="I99"/>
  <c r="H99"/>
  <c r="I100"/>
  <c r="H100"/>
  <c r="I85"/>
  <c r="H85"/>
  <c r="I78"/>
  <c r="H12"/>
  <c r="I72"/>
  <c r="H72"/>
  <c r="I30"/>
  <c r="H25"/>
  <c r="I16"/>
  <c r="H36"/>
  <c r="I9"/>
  <c r="H19"/>
  <c r="I46"/>
  <c r="H28"/>
  <c r="I53"/>
  <c r="H3"/>
  <c r="I51"/>
  <c r="I73"/>
  <c r="H73"/>
  <c r="I79"/>
  <c r="H79"/>
  <c r="I102"/>
  <c r="H102"/>
  <c r="I48"/>
  <c r="H17"/>
  <c r="I7"/>
  <c r="H41"/>
  <c r="I66"/>
  <c r="H66"/>
  <c r="I34"/>
  <c r="H4"/>
  <c r="I15"/>
  <c r="H37"/>
  <c r="I83"/>
  <c r="H83"/>
  <c r="I80"/>
  <c r="H80"/>
  <c r="I68"/>
  <c r="H68"/>
  <c r="I92"/>
  <c r="H92"/>
  <c r="I84"/>
  <c r="H84"/>
  <c r="I87"/>
  <c r="H87"/>
  <c r="I54"/>
  <c r="H54"/>
  <c r="I75"/>
  <c r="H75"/>
  <c r="I56"/>
  <c r="H56"/>
  <c r="I71"/>
  <c r="H71"/>
  <c r="I38"/>
  <c r="H14"/>
  <c r="I98"/>
  <c r="H98"/>
  <c r="I67"/>
  <c r="H67"/>
  <c r="I95"/>
  <c r="H95"/>
  <c r="I11"/>
  <c r="H47"/>
  <c r="I26"/>
  <c r="H45"/>
  <c r="I96"/>
  <c r="H96"/>
  <c r="I89"/>
  <c r="H89"/>
  <c r="I12"/>
  <c r="H103"/>
  <c r="I25"/>
  <c r="H40"/>
  <c r="I57"/>
  <c r="H57"/>
  <c r="I36"/>
  <c r="H29"/>
  <c r="I19"/>
  <c r="H23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31" i="4"/>
  <c r="G44"/>
  <c r="G60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23" i="4"/>
  <c r="C55"/>
  <c r="C46"/>
  <c r="C19"/>
  <c r="C29"/>
  <c r="C70"/>
  <c r="C61"/>
  <c r="C13"/>
  <c r="C9"/>
  <c r="C36"/>
  <c r="C57"/>
  <c r="C40"/>
  <c r="C32"/>
  <c r="C16"/>
  <c r="C25"/>
  <c r="C103"/>
  <c r="C91"/>
  <c r="C64"/>
  <c r="C30"/>
  <c r="C72"/>
  <c r="C12"/>
  <c r="C89"/>
  <c r="C96"/>
  <c r="C45"/>
  <c r="C86"/>
  <c r="C49"/>
  <c r="C69"/>
  <c r="C74"/>
  <c r="C78"/>
  <c r="C85"/>
  <c r="C100"/>
  <c r="C99"/>
  <c r="C5"/>
  <c r="C39"/>
  <c r="C26"/>
  <c r="C47"/>
  <c r="C42"/>
  <c r="C101"/>
  <c r="C43"/>
  <c r="C11"/>
  <c r="C95"/>
  <c r="C67"/>
  <c r="C98"/>
  <c r="C14"/>
  <c r="C65"/>
  <c r="C58"/>
  <c r="C94"/>
  <c r="C52"/>
  <c r="C38"/>
  <c r="C71"/>
  <c r="C56"/>
  <c r="C75"/>
  <c r="C54"/>
  <c r="C87"/>
  <c r="C84"/>
  <c r="C92"/>
  <c r="C68"/>
  <c r="C80"/>
  <c r="C83"/>
  <c r="C37"/>
  <c r="C93"/>
  <c r="C27"/>
  <c r="C90"/>
  <c r="C10"/>
  <c r="C15"/>
  <c r="C4"/>
  <c r="C62"/>
  <c r="C63"/>
  <c r="C34"/>
  <c r="C66"/>
  <c r="C41"/>
  <c r="C35"/>
  <c r="C33"/>
  <c r="C82"/>
  <c r="C7"/>
  <c r="C17"/>
  <c r="C97"/>
  <c r="C50"/>
  <c r="C20"/>
  <c r="C48"/>
  <c r="C102"/>
  <c r="C79"/>
  <c r="C73"/>
  <c r="C6"/>
  <c r="C77"/>
  <c r="C51"/>
  <c r="C3"/>
  <c r="C88"/>
  <c r="C24"/>
  <c r="C8"/>
  <c r="C53"/>
  <c r="C28"/>
  <c r="C21"/>
  <c r="C81"/>
  <c r="C22"/>
  <c r="C59"/>
  <c r="C60"/>
  <c r="C44"/>
  <c r="C31"/>
  <c r="C76"/>
  <c r="C18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D86" i="4"/>
  <c r="IJ114" i="2" l="1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7"/>
  <c r="L62" l="1"/>
  <c r="L81"/>
  <c r="L88"/>
  <c r="L56"/>
  <c r="L33"/>
  <c r="L87"/>
  <c r="L11"/>
  <c r="L50"/>
  <c r="L95"/>
  <c r="L99"/>
  <c r="L27"/>
  <c r="L15"/>
  <c r="L74"/>
  <c r="L61"/>
  <c r="L55"/>
  <c r="L4"/>
  <c r="L37"/>
  <c r="L39"/>
  <c r="L17"/>
  <c r="L16"/>
  <c r="L19"/>
  <c r="L36"/>
  <c r="L92"/>
  <c r="L71"/>
  <c r="L44"/>
  <c r="L47"/>
  <c r="L69"/>
  <c r="L45"/>
  <c r="L25"/>
  <c r="L53"/>
  <c r="L93"/>
  <c r="L68"/>
  <c r="L58"/>
  <c r="L65"/>
  <c r="L67"/>
  <c r="L43"/>
  <c r="L26"/>
  <c r="L78"/>
  <c r="L49"/>
  <c r="L12"/>
  <c r="L91"/>
  <c r="L57"/>
  <c r="L31"/>
  <c r="L54"/>
  <c r="L86"/>
  <c r="L94"/>
  <c r="L98"/>
  <c r="L42"/>
  <c r="L100"/>
  <c r="L22"/>
  <c r="L73"/>
  <c r="L79"/>
  <c r="L20"/>
  <c r="L41"/>
  <c r="L66"/>
  <c r="L10"/>
  <c r="L72"/>
  <c r="L70"/>
  <c r="L89"/>
  <c r="L64"/>
  <c r="L40"/>
  <c r="L13"/>
  <c r="L23"/>
  <c r="L96"/>
  <c r="L30"/>
  <c r="L32"/>
  <c r="L9"/>
  <c r="L46"/>
  <c r="L3"/>
  <c r="L51"/>
  <c r="L102"/>
  <c r="L48"/>
  <c r="L35"/>
  <c r="L34"/>
  <c r="L63"/>
  <c r="L90"/>
  <c r="L75"/>
  <c r="L85"/>
  <c r="L8"/>
  <c r="L76"/>
  <c r="L60"/>
  <c r="L59"/>
  <c r="L21"/>
  <c r="L28"/>
  <c r="L24"/>
  <c r="L7"/>
  <c r="L82"/>
  <c r="L83"/>
  <c r="L80"/>
  <c r="L84"/>
  <c r="L38"/>
  <c r="L52"/>
  <c r="L14"/>
  <c r="L101"/>
  <c r="L29"/>
  <c r="BW100" l="1"/>
  <c r="BW101"/>
  <c r="BW102"/>
  <c r="BW103"/>
  <c r="D44"/>
  <c r="D31"/>
  <c r="D76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31"/>
  <c r="F31" s="1"/>
  <c r="K76"/>
  <c r="F76" s="1"/>
  <c r="K44"/>
  <c r="F44" s="1"/>
  <c r="E44" l="1"/>
  <c r="E31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23"/>
  <c r="D55"/>
  <c r="D46"/>
  <c r="D19"/>
  <c r="D29"/>
  <c r="D70"/>
  <c r="D61"/>
  <c r="D13"/>
  <c r="D9"/>
  <c r="D36"/>
  <c r="D57"/>
  <c r="D40"/>
  <c r="D32"/>
  <c r="D16"/>
  <c r="D25"/>
  <c r="D103"/>
  <c r="D91"/>
  <c r="D64"/>
  <c r="D30"/>
  <c r="D72"/>
  <c r="D12"/>
  <c r="D89"/>
  <c r="D96"/>
  <c r="D45"/>
  <c r="D49"/>
  <c r="D69"/>
  <c r="D74"/>
  <c r="D78"/>
  <c r="D85"/>
  <c r="D100"/>
  <c r="D99"/>
  <c r="D5"/>
  <c r="D39"/>
  <c r="D26"/>
  <c r="D47"/>
  <c r="D42"/>
  <c r="D101"/>
  <c r="D43"/>
  <c r="D11"/>
  <c r="D95"/>
  <c r="D67"/>
  <c r="D98"/>
  <c r="D14"/>
  <c r="D65"/>
  <c r="D58"/>
  <c r="D94"/>
  <c r="D52"/>
  <c r="D38"/>
  <c r="D71"/>
  <c r="D56"/>
  <c r="D75"/>
  <c r="D54"/>
  <c r="D87"/>
  <c r="D84"/>
  <c r="D92"/>
  <c r="D68"/>
  <c r="D80"/>
  <c r="D83"/>
  <c r="D37"/>
  <c r="D93"/>
  <c r="D27"/>
  <c r="D90"/>
  <c r="D10"/>
  <c r="D15"/>
  <c r="D4"/>
  <c r="D62"/>
  <c r="D63"/>
  <c r="D34"/>
  <c r="D66"/>
  <c r="D41"/>
  <c r="D35"/>
  <c r="D82"/>
  <c r="D7"/>
  <c r="D17"/>
  <c r="D97"/>
  <c r="D50"/>
  <c r="D20"/>
  <c r="D48"/>
  <c r="D102"/>
  <c r="D79"/>
  <c r="D73"/>
  <c r="D6"/>
  <c r="D77"/>
  <c r="D51"/>
  <c r="D3"/>
  <c r="D88"/>
  <c r="D24"/>
  <c r="D8"/>
  <c r="D53"/>
  <c r="D28"/>
  <c r="D21"/>
  <c r="D81"/>
  <c r="D22"/>
  <c r="D59"/>
  <c r="D60"/>
  <c r="D18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60"/>
  <c r="F60" s="1"/>
  <c r="E60" l="1"/>
  <c r="N18"/>
  <c r="R127" i="2"/>
  <c r="U12"/>
  <c r="R122" s="1"/>
  <c r="T12"/>
  <c r="R117" l="1"/>
  <c r="W12"/>
  <c r="G18" i="4"/>
  <c r="K97"/>
  <c r="F97" s="1"/>
  <c r="L18" l="1"/>
  <c r="R129" i="2"/>
  <c r="R128"/>
  <c r="R130"/>
  <c r="R114"/>
  <c r="T118" s="1"/>
  <c r="N12"/>
  <c r="M12"/>
  <c r="G12"/>
  <c r="F12"/>
  <c r="N55" i="4"/>
  <c r="G55" s="1"/>
  <c r="N46"/>
  <c r="G46" s="1"/>
  <c r="N19"/>
  <c r="G19" s="1"/>
  <c r="N29"/>
  <c r="G29" s="1"/>
  <c r="N70"/>
  <c r="G70" s="1"/>
  <c r="N61"/>
  <c r="G61" s="1"/>
  <c r="N13"/>
  <c r="G13" s="1"/>
  <c r="N9"/>
  <c r="G9" s="1"/>
  <c r="N36"/>
  <c r="G36" s="1"/>
  <c r="N57"/>
  <c r="G57" s="1"/>
  <c r="N40"/>
  <c r="G40" s="1"/>
  <c r="N32"/>
  <c r="G32" s="1"/>
  <c r="N16"/>
  <c r="G16" s="1"/>
  <c r="N25"/>
  <c r="G25" s="1"/>
  <c r="N103"/>
  <c r="G103" s="1"/>
  <c r="N91"/>
  <c r="G91" s="1"/>
  <c r="N64"/>
  <c r="G64" s="1"/>
  <c r="N30"/>
  <c r="G30" s="1"/>
  <c r="N72"/>
  <c r="G72" s="1"/>
  <c r="N12"/>
  <c r="G12" s="1"/>
  <c r="N89"/>
  <c r="G89" s="1"/>
  <c r="N96"/>
  <c r="G96" s="1"/>
  <c r="N45"/>
  <c r="G45" s="1"/>
  <c r="N86"/>
  <c r="G86" s="1"/>
  <c r="N49"/>
  <c r="G49" s="1"/>
  <c r="N69"/>
  <c r="G69" s="1"/>
  <c r="N74"/>
  <c r="G74" s="1"/>
  <c r="N78"/>
  <c r="G78" s="1"/>
  <c r="N85"/>
  <c r="G85" s="1"/>
  <c r="N100"/>
  <c r="G100" s="1"/>
  <c r="N99"/>
  <c r="G99" s="1"/>
  <c r="G5"/>
  <c r="N39"/>
  <c r="G39" s="1"/>
  <c r="N26"/>
  <c r="G26" s="1"/>
  <c r="N47"/>
  <c r="G47" s="1"/>
  <c r="N42"/>
  <c r="G42" s="1"/>
  <c r="N101"/>
  <c r="G101" s="1"/>
  <c r="N43"/>
  <c r="G43" s="1"/>
  <c r="N11"/>
  <c r="G11" s="1"/>
  <c r="N95"/>
  <c r="G95" s="1"/>
  <c r="N67"/>
  <c r="G67" s="1"/>
  <c r="N98"/>
  <c r="G98" s="1"/>
  <c r="N14"/>
  <c r="G14" s="1"/>
  <c r="N65"/>
  <c r="G65" s="1"/>
  <c r="N58"/>
  <c r="G58" s="1"/>
  <c r="N94"/>
  <c r="G94" s="1"/>
  <c r="N52"/>
  <c r="G52" s="1"/>
  <c r="N38"/>
  <c r="G38" s="1"/>
  <c r="N71"/>
  <c r="G71" s="1"/>
  <c r="N56"/>
  <c r="G56" s="1"/>
  <c r="N75"/>
  <c r="G75" s="1"/>
  <c r="N54"/>
  <c r="G54" s="1"/>
  <c r="N87"/>
  <c r="G87" s="1"/>
  <c r="N84"/>
  <c r="G84" s="1"/>
  <c r="N92"/>
  <c r="G92" s="1"/>
  <c r="N68"/>
  <c r="G68" s="1"/>
  <c r="N80"/>
  <c r="G80" s="1"/>
  <c r="N83"/>
  <c r="G83" s="1"/>
  <c r="N37"/>
  <c r="G37" s="1"/>
  <c r="N93"/>
  <c r="G93" s="1"/>
  <c r="N27"/>
  <c r="G27" s="1"/>
  <c r="N90"/>
  <c r="G90" s="1"/>
  <c r="N10"/>
  <c r="G10" s="1"/>
  <c r="N15"/>
  <c r="G15" s="1"/>
  <c r="N4"/>
  <c r="G4" s="1"/>
  <c r="N62"/>
  <c r="G62" s="1"/>
  <c r="N63"/>
  <c r="G63" s="1"/>
  <c r="N34"/>
  <c r="G34" s="1"/>
  <c r="N66"/>
  <c r="G66" s="1"/>
  <c r="N41"/>
  <c r="G41" s="1"/>
  <c r="N35"/>
  <c r="G35" s="1"/>
  <c r="N33"/>
  <c r="G33" s="1"/>
  <c r="N82"/>
  <c r="G82" s="1"/>
  <c r="N7"/>
  <c r="G7" s="1"/>
  <c r="N17"/>
  <c r="G17" s="1"/>
  <c r="N97"/>
  <c r="G97" s="1"/>
  <c r="E97" s="1"/>
  <c r="N50"/>
  <c r="G50" s="1"/>
  <c r="N20"/>
  <c r="G20" s="1"/>
  <c r="N48"/>
  <c r="G48" s="1"/>
  <c r="N102"/>
  <c r="G102" s="1"/>
  <c r="N79"/>
  <c r="G79" s="1"/>
  <c r="N73"/>
  <c r="G73" s="1"/>
  <c r="G6"/>
  <c r="N77"/>
  <c r="G77" s="1"/>
  <c r="N51"/>
  <c r="G51" s="1"/>
  <c r="N3"/>
  <c r="G3" s="1"/>
  <c r="N88"/>
  <c r="G88" s="1"/>
  <c r="N24"/>
  <c r="G24" s="1"/>
  <c r="N8"/>
  <c r="G8" s="1"/>
  <c r="N53"/>
  <c r="G53" s="1"/>
  <c r="N28"/>
  <c r="G28" s="1"/>
  <c r="N21"/>
  <c r="G21" s="1"/>
  <c r="N81"/>
  <c r="G81" s="1"/>
  <c r="N22"/>
  <c r="G22" s="1"/>
  <c r="N59"/>
  <c r="G59" s="1"/>
  <c r="N76"/>
  <c r="G76" s="1"/>
  <c r="E76" s="1"/>
  <c r="Y3" i="2"/>
  <c r="R3"/>
  <c r="Y2"/>
  <c r="R2"/>
  <c r="Y1"/>
  <c r="R1"/>
  <c r="T129" l="1"/>
  <c r="T128"/>
  <c r="T114"/>
  <c r="T115"/>
  <c r="T117"/>
  <c r="V115"/>
  <c r="T122"/>
  <c r="T127"/>
  <c r="T116"/>
  <c r="N23" i="4"/>
  <c r="G23" s="1"/>
  <c r="D127" i="2"/>
  <c r="D116"/>
  <c r="D117"/>
  <c r="D122"/>
  <c r="D115"/>
  <c r="K122"/>
  <c r="K115"/>
  <c r="K127"/>
  <c r="K117"/>
  <c r="K116"/>
  <c r="K94" i="4"/>
  <c r="F94" s="1"/>
  <c r="K77"/>
  <c r="F77" s="1"/>
  <c r="K95"/>
  <c r="F95" s="1"/>
  <c r="K99"/>
  <c r="F99" s="1"/>
  <c r="K103"/>
  <c r="F103" s="1"/>
  <c r="K3"/>
  <c r="F3" s="1"/>
  <c r="K41"/>
  <c r="F41" s="1"/>
  <c r="K50"/>
  <c r="F50" s="1"/>
  <c r="K4"/>
  <c r="F4" s="1"/>
  <c r="K27"/>
  <c r="F27" s="1"/>
  <c r="K87"/>
  <c r="F87" s="1"/>
  <c r="K62"/>
  <c r="F62" s="1"/>
  <c r="K68"/>
  <c r="F68" s="1"/>
  <c r="K42"/>
  <c r="F42" s="1"/>
  <c r="K83"/>
  <c r="F83" s="1"/>
  <c r="K56"/>
  <c r="F56" s="1"/>
  <c r="K43"/>
  <c r="F43" s="1"/>
  <c r="E6"/>
  <c r="K11"/>
  <c r="F11" s="1"/>
  <c r="K22"/>
  <c r="F22" s="1"/>
  <c r="K73"/>
  <c r="F73" s="1"/>
  <c r="K20"/>
  <c r="F20" s="1"/>
  <c r="K90"/>
  <c r="F90" s="1"/>
  <c r="K100"/>
  <c r="F100" s="1"/>
  <c r="K96"/>
  <c r="F96" s="1"/>
  <c r="K25"/>
  <c r="F25" s="1"/>
  <c r="K61"/>
  <c r="F61" s="1"/>
  <c r="I12" i="2"/>
  <c r="J18" i="4" s="1"/>
  <c r="K53"/>
  <c r="F53" s="1"/>
  <c r="K7"/>
  <c r="F7" s="1"/>
  <c r="K84"/>
  <c r="F84" s="1"/>
  <c r="K98"/>
  <c r="F98" s="1"/>
  <c r="K26"/>
  <c r="F26" s="1"/>
  <c r="K30"/>
  <c r="F30" s="1"/>
  <c r="K57"/>
  <c r="F57" s="1"/>
  <c r="K46"/>
  <c r="F46" s="1"/>
  <c r="K66"/>
  <c r="F66" s="1"/>
  <c r="K101"/>
  <c r="F101" s="1"/>
  <c r="K64"/>
  <c r="F64" s="1"/>
  <c r="K70"/>
  <c r="F70" s="1"/>
  <c r="K55"/>
  <c r="F55" s="1"/>
  <c r="K69"/>
  <c r="F69" s="1"/>
  <c r="K81"/>
  <c r="F81" s="1"/>
  <c r="K8"/>
  <c r="F8" s="1"/>
  <c r="K51"/>
  <c r="F51" s="1"/>
  <c r="K79"/>
  <c r="F79" s="1"/>
  <c r="K82"/>
  <c r="F82" s="1"/>
  <c r="K80"/>
  <c r="F80" s="1"/>
  <c r="K71"/>
  <c r="F71" s="1"/>
  <c r="K58"/>
  <c r="F58" s="1"/>
  <c r="K67"/>
  <c r="F67" s="1"/>
  <c r="K39"/>
  <c r="F39" s="1"/>
  <c r="K85"/>
  <c r="F85" s="1"/>
  <c r="K49"/>
  <c r="F49" s="1"/>
  <c r="K89"/>
  <c r="F89" s="1"/>
  <c r="K16"/>
  <c r="F16" s="1"/>
  <c r="K36"/>
  <c r="F36" s="1"/>
  <c r="K21"/>
  <c r="F21" s="1"/>
  <c r="K24"/>
  <c r="F24" s="1"/>
  <c r="K102"/>
  <c r="F102" s="1"/>
  <c r="K33"/>
  <c r="F33" s="1"/>
  <c r="K34"/>
  <c r="F34" s="1"/>
  <c r="K15"/>
  <c r="F15" s="1"/>
  <c r="K93"/>
  <c r="F93" s="1"/>
  <c r="K54"/>
  <c r="F54" s="1"/>
  <c r="K38"/>
  <c r="F38" s="1"/>
  <c r="K65"/>
  <c r="F65" s="1"/>
  <c r="E5"/>
  <c r="K78"/>
  <c r="F78" s="1"/>
  <c r="K86"/>
  <c r="F86" s="1"/>
  <c r="K12"/>
  <c r="F12" s="1"/>
  <c r="K91"/>
  <c r="F91" s="1"/>
  <c r="K32"/>
  <c r="F32" s="1"/>
  <c r="K9"/>
  <c r="F9" s="1"/>
  <c r="K29"/>
  <c r="F29" s="1"/>
  <c r="K23"/>
  <c r="F23" s="1"/>
  <c r="K59"/>
  <c r="F59" s="1"/>
  <c r="K28"/>
  <c r="F28" s="1"/>
  <c r="K88"/>
  <c r="F88" s="1"/>
  <c r="K48"/>
  <c r="F48" s="1"/>
  <c r="K17"/>
  <c r="F17" s="1"/>
  <c r="K35"/>
  <c r="F35" s="1"/>
  <c r="K63"/>
  <c r="F63" s="1"/>
  <c r="K10"/>
  <c r="F10" s="1"/>
  <c r="K37"/>
  <c r="F37" s="1"/>
  <c r="K92"/>
  <c r="F92" s="1"/>
  <c r="K75"/>
  <c r="F75" s="1"/>
  <c r="K52"/>
  <c r="F52" s="1"/>
  <c r="K14"/>
  <c r="F14" s="1"/>
  <c r="K47"/>
  <c r="F47" s="1"/>
  <c r="K74"/>
  <c r="F74" s="1"/>
  <c r="K45"/>
  <c r="F45" s="1"/>
  <c r="K72"/>
  <c r="F72" s="1"/>
  <c r="K40"/>
  <c r="F40" s="1"/>
  <c r="K13"/>
  <c r="F13" s="1"/>
  <c r="K19"/>
  <c r="F19" s="1"/>
  <c r="P12" i="2"/>
  <c r="K3"/>
  <c r="K2"/>
  <c r="K1"/>
  <c r="D1"/>
  <c r="D2"/>
  <c r="D3"/>
  <c r="E13" i="4" l="1"/>
  <c r="E63"/>
  <c r="E40"/>
  <c r="E92"/>
  <c r="E19"/>
  <c r="E45"/>
  <c r="E52"/>
  <c r="E10"/>
  <c r="E48"/>
  <c r="E91"/>
  <c r="E93"/>
  <c r="E102"/>
  <c r="E16"/>
  <c r="E39"/>
  <c r="E80"/>
  <c r="E8"/>
  <c r="E70"/>
  <c r="E46"/>
  <c r="E98"/>
  <c r="E100"/>
  <c r="E22"/>
  <c r="E56"/>
  <c r="E62"/>
  <c r="E50"/>
  <c r="E99"/>
  <c r="E74"/>
  <c r="E29"/>
  <c r="E12"/>
  <c r="E65"/>
  <c r="E15"/>
  <c r="E24"/>
  <c r="E89"/>
  <c r="E67"/>
  <c r="E82"/>
  <c r="E81"/>
  <c r="E64"/>
  <c r="E57"/>
  <c r="E84"/>
  <c r="E61"/>
  <c r="E90"/>
  <c r="E11"/>
  <c r="E83"/>
  <c r="E87"/>
  <c r="E41"/>
  <c r="E95"/>
  <c r="E75"/>
  <c r="E35"/>
  <c r="E9"/>
  <c r="E38"/>
  <c r="E21"/>
  <c r="E79"/>
  <c r="E101"/>
  <c r="E30"/>
  <c r="E25"/>
  <c r="E20"/>
  <c r="E42"/>
  <c r="E27"/>
  <c r="E3"/>
  <c r="E77"/>
  <c r="E88"/>
  <c r="E47"/>
  <c r="E28"/>
  <c r="E86"/>
  <c r="E34"/>
  <c r="E49"/>
  <c r="E58"/>
  <c r="E69"/>
  <c r="E7"/>
  <c r="E72"/>
  <c r="E14"/>
  <c r="E37"/>
  <c r="E17"/>
  <c r="E59"/>
  <c r="E32"/>
  <c r="E78"/>
  <c r="E54"/>
  <c r="E33"/>
  <c r="E36"/>
  <c r="E85"/>
  <c r="E71"/>
  <c r="E51"/>
  <c r="E55"/>
  <c r="E66"/>
  <c r="E26"/>
  <c r="E53"/>
  <c r="E96"/>
  <c r="E73"/>
  <c r="E43"/>
  <c r="E68"/>
  <c r="E4"/>
  <c r="E103"/>
  <c r="E94"/>
  <c r="E23"/>
  <c r="D130" i="2"/>
  <c r="D114"/>
  <c r="D129"/>
  <c r="D128"/>
  <c r="K129"/>
  <c r="K130"/>
  <c r="K114"/>
  <c r="K128"/>
  <c r="K18" i="4"/>
  <c r="F18" s="1"/>
  <c r="E18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<sst xmlns="http://schemas.openxmlformats.org/spreadsheetml/2006/main" count="15504" uniqueCount="402">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</sst>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13722496"/>
        <c:axId val="113724032"/>
      </c:lineChart>
      <c:catAx>
        <c:axId val="113722496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3724032"/>
        <c:crosses val="autoZero"/>
        <c:auto val="1"/>
        <c:lblAlgn val="ctr"/>
        <c:lblOffset val="100"/>
      </c:catAx>
      <c:valAx>
        <c:axId val="113724032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37224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HK83" activePane="bottomRight" state="frozen"/>
      <selection pane="topRight" activeCell="D1" sqref="D1"/>
      <selection pane="bottomLeft" activeCell="A6" sqref="A6"/>
      <selection pane="bottomRight" activeCell="HP103" sqref="HP103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6" width="9.109375" style="2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360"/>
      <c r="B1" s="360"/>
      <c r="C1" s="30"/>
      <c r="D1" s="345" t="s">
        <v>106</v>
      </c>
      <c r="E1" s="346"/>
      <c r="F1" s="346"/>
      <c r="G1" s="346"/>
      <c r="H1" s="341"/>
      <c r="I1" s="33"/>
      <c r="J1" s="345" t="s">
        <v>113</v>
      </c>
      <c r="K1" s="346"/>
      <c r="L1" s="346"/>
      <c r="M1" s="346"/>
      <c r="N1" s="341"/>
      <c r="O1" s="33"/>
      <c r="P1" s="345" t="s">
        <v>127</v>
      </c>
      <c r="Q1" s="346"/>
      <c r="R1" s="346"/>
      <c r="S1" s="346"/>
      <c r="T1" s="341"/>
      <c r="U1" s="33"/>
      <c r="V1" s="345" t="s">
        <v>128</v>
      </c>
      <c r="W1" s="346"/>
      <c r="X1" s="346"/>
      <c r="Y1" s="346"/>
      <c r="Z1" s="341"/>
      <c r="AA1" s="74"/>
      <c r="AB1" s="351" t="s">
        <v>332</v>
      </c>
      <c r="AC1" s="352"/>
      <c r="AD1" s="352"/>
      <c r="AE1" s="352"/>
      <c r="AF1" s="353"/>
      <c r="AG1" s="33"/>
      <c r="AH1" s="345" t="s">
        <v>129</v>
      </c>
      <c r="AI1" s="346"/>
      <c r="AJ1" s="346"/>
      <c r="AK1" s="346"/>
      <c r="AL1" s="341"/>
      <c r="AM1" s="74"/>
      <c r="AN1" s="362" t="s">
        <v>127</v>
      </c>
      <c r="AO1" s="363"/>
      <c r="AP1" s="363"/>
      <c r="AQ1" s="363"/>
      <c r="AR1" s="368"/>
      <c r="AS1" s="33"/>
      <c r="AT1" s="345" t="s">
        <v>130</v>
      </c>
      <c r="AU1" s="346"/>
      <c r="AV1" s="346"/>
      <c r="AW1" s="346"/>
      <c r="AX1" s="341"/>
      <c r="AY1" s="74"/>
      <c r="AZ1" s="351" t="s">
        <v>332</v>
      </c>
      <c r="BA1" s="352"/>
      <c r="BB1" s="352"/>
      <c r="BC1" s="352"/>
      <c r="BD1" s="353"/>
      <c r="BE1" s="33"/>
      <c r="BF1" s="345" t="s">
        <v>135</v>
      </c>
      <c r="BG1" s="346"/>
      <c r="BH1" s="346"/>
      <c r="BI1" s="346"/>
      <c r="BJ1" s="341"/>
      <c r="BK1" s="33"/>
      <c r="BL1" s="345" t="s">
        <v>136</v>
      </c>
      <c r="BM1" s="346"/>
      <c r="BN1" s="346"/>
      <c r="BO1" s="346"/>
      <c r="BP1" s="341"/>
      <c r="BQ1" s="74"/>
      <c r="BR1" s="351" t="s">
        <v>332</v>
      </c>
      <c r="BS1" s="352"/>
      <c r="BT1" s="352"/>
      <c r="BU1" s="352"/>
      <c r="BV1" s="353"/>
      <c r="BW1" s="33"/>
      <c r="BX1" s="345" t="s">
        <v>137</v>
      </c>
      <c r="BY1" s="346"/>
      <c r="BZ1" s="346"/>
      <c r="CA1" s="346"/>
      <c r="CB1" s="341"/>
      <c r="CC1" s="74"/>
      <c r="CD1" s="362" t="s">
        <v>128</v>
      </c>
      <c r="CE1" s="363"/>
      <c r="CF1" s="363"/>
      <c r="CG1" s="363"/>
      <c r="CH1" s="368"/>
      <c r="CI1" s="33"/>
      <c r="CJ1" s="345" t="s">
        <v>138</v>
      </c>
      <c r="CK1" s="346"/>
      <c r="CL1" s="346"/>
      <c r="CM1" s="346"/>
      <c r="CN1" s="341"/>
      <c r="CO1" s="74"/>
      <c r="CP1" s="351" t="s">
        <v>332</v>
      </c>
      <c r="CQ1" s="352"/>
      <c r="CR1" s="352"/>
      <c r="CS1" s="352"/>
      <c r="CT1" s="353"/>
      <c r="CU1" s="33"/>
      <c r="CV1" s="345" t="s">
        <v>139</v>
      </c>
      <c r="CW1" s="346"/>
      <c r="CX1" s="346"/>
      <c r="CY1" s="346"/>
      <c r="CZ1" s="341"/>
      <c r="DA1" s="33"/>
      <c r="DB1" s="345" t="s">
        <v>140</v>
      </c>
      <c r="DC1" s="346"/>
      <c r="DD1" s="346"/>
      <c r="DE1" s="346"/>
      <c r="DF1" s="341"/>
      <c r="DG1" s="74"/>
      <c r="DH1" s="351" t="s">
        <v>332</v>
      </c>
      <c r="DI1" s="352"/>
      <c r="DJ1" s="352"/>
      <c r="DK1" s="352"/>
      <c r="DL1" s="353"/>
      <c r="DM1" s="33"/>
      <c r="DN1" s="345" t="s">
        <v>141</v>
      </c>
      <c r="DO1" s="346"/>
      <c r="DP1" s="346"/>
      <c r="DQ1" s="346"/>
      <c r="DR1" s="341"/>
      <c r="DS1" s="33"/>
      <c r="DT1" s="345" t="s">
        <v>142</v>
      </c>
      <c r="DU1" s="346"/>
      <c r="DV1" s="346"/>
      <c r="DW1" s="346"/>
      <c r="DX1" s="341"/>
      <c r="DY1" s="33"/>
      <c r="DZ1" s="345" t="s">
        <v>143</v>
      </c>
      <c r="EA1" s="346"/>
      <c r="EB1" s="346"/>
      <c r="EC1" s="346"/>
      <c r="ED1" s="341"/>
      <c r="EE1" s="74"/>
      <c r="EF1" s="351" t="s">
        <v>332</v>
      </c>
      <c r="EG1" s="352"/>
      <c r="EH1" s="352"/>
      <c r="EI1" s="352"/>
      <c r="EJ1" s="353"/>
      <c r="EK1" s="33"/>
      <c r="EL1" s="345" t="s">
        <v>144</v>
      </c>
      <c r="EM1" s="346"/>
      <c r="EN1" s="346"/>
      <c r="EO1" s="346"/>
      <c r="EP1" s="341"/>
      <c r="EQ1" s="33"/>
      <c r="ER1" s="345" t="s">
        <v>145</v>
      </c>
      <c r="ES1" s="346"/>
      <c r="ET1" s="346"/>
      <c r="EU1" s="346"/>
      <c r="EV1" s="341"/>
      <c r="EW1" s="33"/>
      <c r="EX1" s="345" t="s">
        <v>146</v>
      </c>
      <c r="EY1" s="346"/>
      <c r="EZ1" s="346"/>
      <c r="FA1" s="346"/>
      <c r="FB1" s="341"/>
      <c r="FC1" s="74"/>
      <c r="FD1" s="362" t="s">
        <v>333</v>
      </c>
      <c r="FE1" s="363"/>
      <c r="FF1" s="363"/>
      <c r="FG1" s="363"/>
      <c r="FH1" s="368"/>
      <c r="FI1" s="33"/>
      <c r="FJ1" s="345" t="s">
        <v>147</v>
      </c>
      <c r="FK1" s="346"/>
      <c r="FL1" s="346"/>
      <c r="FM1" s="346"/>
      <c r="FN1" s="341"/>
      <c r="FO1" s="33"/>
      <c r="FP1" s="345" t="s">
        <v>148</v>
      </c>
      <c r="FQ1" s="346"/>
      <c r="FR1" s="346"/>
      <c r="FS1" s="346"/>
      <c r="FT1" s="341"/>
      <c r="FU1" s="33"/>
      <c r="FV1" s="345" t="s">
        <v>149</v>
      </c>
      <c r="FW1" s="346"/>
      <c r="FX1" s="346"/>
      <c r="FY1" s="346"/>
      <c r="FZ1" s="341"/>
      <c r="GA1" s="74"/>
      <c r="GB1" s="370" t="s">
        <v>127</v>
      </c>
      <c r="GC1" s="371"/>
      <c r="GD1" s="371"/>
      <c r="GE1" s="371"/>
      <c r="GF1" s="372"/>
      <c r="GG1" s="74"/>
      <c r="GH1" s="362" t="s">
        <v>334</v>
      </c>
      <c r="GI1" s="363"/>
      <c r="GJ1" s="363"/>
      <c r="GK1" s="363"/>
      <c r="GL1" s="368"/>
      <c r="GM1" s="74"/>
      <c r="GN1" s="345" t="s">
        <v>150</v>
      </c>
      <c r="GO1" s="346"/>
      <c r="GP1" s="346"/>
      <c r="GQ1" s="346"/>
      <c r="GR1" s="341"/>
      <c r="GS1" s="33"/>
      <c r="GT1" s="362" t="s">
        <v>335</v>
      </c>
      <c r="GU1" s="363"/>
      <c r="GV1" s="363"/>
      <c r="GW1" s="363"/>
      <c r="GX1" s="368"/>
      <c r="GY1" s="33"/>
      <c r="GZ1" s="345" t="s">
        <v>151</v>
      </c>
      <c r="HA1" s="346"/>
      <c r="HB1" s="346"/>
      <c r="HC1" s="346"/>
      <c r="HD1" s="341"/>
      <c r="HE1" s="74"/>
      <c r="HF1" s="370" t="s">
        <v>128</v>
      </c>
      <c r="HG1" s="371"/>
      <c r="HH1" s="371"/>
      <c r="HI1" s="371"/>
      <c r="HJ1" s="372"/>
      <c r="HK1" s="33"/>
      <c r="HL1" s="345" t="s">
        <v>152</v>
      </c>
      <c r="HM1" s="346"/>
      <c r="HN1" s="346"/>
      <c r="HO1" s="346"/>
      <c r="HP1" s="341"/>
      <c r="HQ1" s="33"/>
      <c r="HR1" s="345" t="s">
        <v>153</v>
      </c>
      <c r="HS1" s="346"/>
      <c r="HT1" s="346"/>
      <c r="HU1" s="346"/>
      <c r="HV1" s="341"/>
      <c r="HW1" s="74"/>
      <c r="HX1" s="351" t="s">
        <v>336</v>
      </c>
      <c r="HY1" s="352"/>
      <c r="HZ1" s="352"/>
      <c r="IA1" s="352"/>
      <c r="IB1" s="353"/>
      <c r="IC1" s="33"/>
      <c r="ID1" s="345" t="s">
        <v>154</v>
      </c>
      <c r="IE1" s="346"/>
      <c r="IF1" s="346"/>
      <c r="IG1" s="346"/>
      <c r="IH1" s="341"/>
      <c r="II1" s="33"/>
      <c r="IJ1" s="345" t="s">
        <v>155</v>
      </c>
      <c r="IK1" s="346"/>
      <c r="IL1" s="346"/>
      <c r="IM1" s="346"/>
      <c r="IN1" s="341"/>
      <c r="IO1" s="74"/>
      <c r="IP1" s="362" t="s">
        <v>337</v>
      </c>
      <c r="IQ1" s="363"/>
      <c r="IR1" s="363"/>
      <c r="IS1" s="363"/>
      <c r="IT1" s="368"/>
      <c r="IU1" s="74"/>
      <c r="IV1" s="370" t="s">
        <v>129</v>
      </c>
      <c r="IW1" s="371"/>
      <c r="IX1" s="371"/>
      <c r="IY1" s="371"/>
      <c r="IZ1" s="372"/>
      <c r="JA1" s="33"/>
      <c r="JB1" s="345" t="s">
        <v>156</v>
      </c>
      <c r="JC1" s="346"/>
      <c r="JD1" s="346"/>
      <c r="JE1" s="346"/>
      <c r="JF1" s="341"/>
      <c r="JG1" s="74"/>
      <c r="JH1" s="351" t="s">
        <v>338</v>
      </c>
      <c r="JI1" s="352"/>
      <c r="JJ1" s="352"/>
      <c r="JK1" s="352"/>
      <c r="JL1" s="353"/>
      <c r="JM1" s="33"/>
      <c r="JN1" s="345" t="s">
        <v>157</v>
      </c>
      <c r="JO1" s="346"/>
      <c r="JP1" s="346"/>
      <c r="JQ1" s="346"/>
      <c r="JR1" s="341"/>
      <c r="JS1" s="33"/>
      <c r="JT1" s="345" t="s">
        <v>158</v>
      </c>
      <c r="JU1" s="346"/>
      <c r="JV1" s="346"/>
      <c r="JW1" s="346"/>
      <c r="JX1" s="341"/>
      <c r="JY1" s="74"/>
      <c r="JZ1" s="370" t="s">
        <v>333</v>
      </c>
      <c r="KA1" s="371"/>
      <c r="KB1" s="371"/>
      <c r="KC1" s="371"/>
      <c r="KD1" s="372"/>
      <c r="KE1" s="33"/>
      <c r="KF1" s="345" t="s">
        <v>159</v>
      </c>
      <c r="KG1" s="346"/>
      <c r="KH1" s="346"/>
      <c r="KI1" s="346"/>
      <c r="KJ1" s="341"/>
      <c r="KK1" s="74"/>
      <c r="KL1" s="351" t="s">
        <v>339</v>
      </c>
      <c r="KM1" s="352"/>
      <c r="KN1" s="352"/>
      <c r="KO1" s="352"/>
      <c r="KP1" s="353"/>
      <c r="KQ1" s="33"/>
      <c r="KR1" s="345" t="s">
        <v>160</v>
      </c>
      <c r="KS1" s="346"/>
      <c r="KT1" s="346"/>
      <c r="KU1" s="346"/>
      <c r="KV1" s="341"/>
      <c r="KW1" s="74"/>
      <c r="KX1" s="351" t="s">
        <v>340</v>
      </c>
      <c r="KY1" s="352"/>
      <c r="KZ1" s="352"/>
      <c r="LA1" s="352"/>
      <c r="LB1" s="353"/>
      <c r="LC1" s="33"/>
      <c r="LD1" s="345" t="s">
        <v>161</v>
      </c>
      <c r="LE1" s="346"/>
      <c r="LF1" s="346"/>
      <c r="LG1" s="346"/>
      <c r="LH1" s="341"/>
      <c r="LI1" s="74"/>
      <c r="LJ1" s="370" t="s">
        <v>341</v>
      </c>
      <c r="LK1" s="371"/>
      <c r="LL1" s="371"/>
      <c r="LM1" s="371"/>
      <c r="LN1" s="372"/>
      <c r="LO1" s="33"/>
      <c r="LP1" s="345" t="s">
        <v>162</v>
      </c>
      <c r="LQ1" s="346"/>
      <c r="LR1" s="346"/>
      <c r="LS1" s="346"/>
      <c r="LT1" s="341"/>
      <c r="LU1" s="74"/>
      <c r="LV1" s="351" t="s">
        <v>334</v>
      </c>
      <c r="LW1" s="352"/>
      <c r="LX1" s="352"/>
      <c r="LY1" s="352"/>
      <c r="LZ1" s="353"/>
      <c r="MA1" s="33"/>
      <c r="MB1" s="345" t="s">
        <v>163</v>
      </c>
      <c r="MC1" s="346"/>
      <c r="MD1" s="346"/>
      <c r="ME1" s="346"/>
      <c r="MF1" s="341"/>
      <c r="MG1" s="74"/>
      <c r="MH1" s="351" t="s">
        <v>335</v>
      </c>
      <c r="MI1" s="352"/>
      <c r="MJ1" s="352"/>
      <c r="MK1" s="352"/>
      <c r="ML1" s="353"/>
      <c r="MM1" s="33"/>
      <c r="MN1" s="345" t="s">
        <v>164</v>
      </c>
      <c r="MO1" s="346"/>
      <c r="MP1" s="346"/>
      <c r="MQ1" s="346"/>
      <c r="MR1" s="341"/>
      <c r="MS1" s="74"/>
      <c r="MT1" s="370" t="s">
        <v>337</v>
      </c>
      <c r="MU1" s="371"/>
      <c r="MV1" s="371"/>
      <c r="MW1" s="371"/>
      <c r="MX1" s="372"/>
      <c r="MY1" s="33"/>
      <c r="MZ1" s="345" t="s">
        <v>165</v>
      </c>
      <c r="NA1" s="346"/>
      <c r="NB1" s="346"/>
      <c r="NC1" s="346"/>
      <c r="ND1" s="341"/>
      <c r="NE1" s="33"/>
      <c r="NF1" s="345" t="s">
        <v>166</v>
      </c>
      <c r="NG1" s="346"/>
      <c r="NH1" s="346"/>
      <c r="NI1" s="346"/>
      <c r="NJ1" s="341"/>
      <c r="NK1" s="74"/>
      <c r="NL1" s="351" t="s">
        <v>337</v>
      </c>
      <c r="NM1" s="352"/>
      <c r="NN1" s="352"/>
      <c r="NO1" s="352"/>
      <c r="NP1" s="353"/>
      <c r="NQ1" s="76"/>
    </row>
    <row r="2" spans="1:381" ht="18" customHeight="1">
      <c r="A2" s="360"/>
      <c r="B2" s="360"/>
      <c r="C2" s="30"/>
      <c r="D2" s="347">
        <v>44422.770833333336</v>
      </c>
      <c r="E2" s="348"/>
      <c r="F2" s="348"/>
      <c r="G2" s="348"/>
      <c r="H2" s="341"/>
      <c r="I2" s="33"/>
      <c r="J2" s="347">
        <v>44429.5625</v>
      </c>
      <c r="K2" s="348"/>
      <c r="L2" s="348"/>
      <c r="M2" s="348"/>
      <c r="N2" s="341"/>
      <c r="O2" s="33"/>
      <c r="P2" s="347">
        <v>44436.770833333336</v>
      </c>
      <c r="Q2" s="348"/>
      <c r="R2" s="348"/>
      <c r="S2" s="348"/>
      <c r="T2" s="341"/>
      <c r="U2" s="33"/>
      <c r="V2" s="347">
        <v>44451.729166666664</v>
      </c>
      <c r="W2" s="348"/>
      <c r="X2" s="348"/>
      <c r="Y2" s="348"/>
      <c r="Z2" s="341"/>
      <c r="AA2" s="75"/>
      <c r="AB2" s="355">
        <v>44454.875</v>
      </c>
      <c r="AC2" s="356"/>
      <c r="AD2" s="356"/>
      <c r="AE2" s="356"/>
      <c r="AF2" s="353"/>
      <c r="AG2" s="33"/>
      <c r="AH2" s="347">
        <v>44457.666666666664</v>
      </c>
      <c r="AI2" s="348"/>
      <c r="AJ2" s="348"/>
      <c r="AK2" s="348"/>
      <c r="AL2" s="341"/>
      <c r="AM2" s="75"/>
      <c r="AN2" s="364">
        <v>44460.864583333336</v>
      </c>
      <c r="AO2" s="365"/>
      <c r="AP2" s="365"/>
      <c r="AQ2" s="365"/>
      <c r="AR2" s="368"/>
      <c r="AS2" s="33"/>
      <c r="AT2" s="347">
        <v>44464.770833333336</v>
      </c>
      <c r="AU2" s="348"/>
      <c r="AV2" s="348"/>
      <c r="AW2" s="348"/>
      <c r="AX2" s="341"/>
      <c r="AY2" s="75"/>
      <c r="AZ2" s="355">
        <v>44467.875</v>
      </c>
      <c r="BA2" s="356"/>
      <c r="BB2" s="356"/>
      <c r="BC2" s="356"/>
      <c r="BD2" s="353"/>
      <c r="BE2" s="33"/>
      <c r="BF2" s="347">
        <v>44472.729166666664</v>
      </c>
      <c r="BG2" s="348"/>
      <c r="BH2" s="348"/>
      <c r="BI2" s="348"/>
      <c r="BJ2" s="341"/>
      <c r="BK2" s="33"/>
      <c r="BL2" s="347">
        <v>44485.5625</v>
      </c>
      <c r="BM2" s="348"/>
      <c r="BN2" s="348"/>
      <c r="BO2" s="348"/>
      <c r="BP2" s="341"/>
      <c r="BQ2" s="75"/>
      <c r="BR2" s="355">
        <v>44488.875</v>
      </c>
      <c r="BS2" s="356"/>
      <c r="BT2" s="356"/>
      <c r="BU2" s="356"/>
      <c r="BV2" s="353"/>
      <c r="BW2" s="33"/>
      <c r="BX2" s="347">
        <v>44493.729166666664</v>
      </c>
      <c r="BY2" s="348"/>
      <c r="BZ2" s="348"/>
      <c r="CA2" s="348"/>
      <c r="CB2" s="341"/>
      <c r="CC2" s="75"/>
      <c r="CD2" s="364">
        <v>44496.864583333336</v>
      </c>
      <c r="CE2" s="365"/>
      <c r="CF2" s="365"/>
      <c r="CG2" s="365"/>
      <c r="CH2" s="368"/>
      <c r="CI2" s="33"/>
      <c r="CJ2" s="347">
        <v>44499.666666666664</v>
      </c>
      <c r="CK2" s="348"/>
      <c r="CL2" s="348"/>
      <c r="CM2" s="348"/>
      <c r="CN2" s="341"/>
      <c r="CO2" s="75"/>
      <c r="CP2" s="355">
        <v>44503.875</v>
      </c>
      <c r="CQ2" s="356"/>
      <c r="CR2" s="356"/>
      <c r="CS2" s="356"/>
      <c r="CT2" s="353"/>
      <c r="CU2" s="33"/>
      <c r="CV2" s="347">
        <v>44507.729166666664</v>
      </c>
      <c r="CW2" s="348"/>
      <c r="CX2" s="348"/>
      <c r="CY2" s="348"/>
      <c r="CZ2" s="341"/>
      <c r="DA2" s="33"/>
      <c r="DB2" s="347">
        <v>44520.770833333336</v>
      </c>
      <c r="DC2" s="348"/>
      <c r="DD2" s="348"/>
      <c r="DE2" s="348"/>
      <c r="DF2" s="341"/>
      <c r="DG2" s="75"/>
      <c r="DH2" s="355">
        <v>44524.875</v>
      </c>
      <c r="DI2" s="356"/>
      <c r="DJ2" s="356"/>
      <c r="DK2" s="356"/>
      <c r="DL2" s="353"/>
      <c r="DM2" s="33"/>
      <c r="DN2" s="347">
        <v>44527.666666666664</v>
      </c>
      <c r="DO2" s="348"/>
      <c r="DP2" s="348"/>
      <c r="DQ2" s="348"/>
      <c r="DR2" s="341"/>
      <c r="DS2" s="33"/>
      <c r="DT2" s="347">
        <v>44531.885416666664</v>
      </c>
      <c r="DU2" s="348"/>
      <c r="DV2" s="348"/>
      <c r="DW2" s="348"/>
      <c r="DX2" s="341"/>
      <c r="DY2" s="33"/>
      <c r="DZ2" s="347">
        <v>44534.666666666664</v>
      </c>
      <c r="EA2" s="348"/>
      <c r="EB2" s="348"/>
      <c r="EC2" s="348"/>
      <c r="ED2" s="341"/>
      <c r="EE2" s="75"/>
      <c r="EF2" s="355">
        <v>44537.875</v>
      </c>
      <c r="EG2" s="356"/>
      <c r="EH2" s="356"/>
      <c r="EI2" s="356"/>
      <c r="EJ2" s="353"/>
      <c r="EK2" s="33"/>
      <c r="EL2" s="347">
        <v>44541.666666666664</v>
      </c>
      <c r="EM2" s="348"/>
      <c r="EN2" s="348"/>
      <c r="EO2" s="348"/>
      <c r="EP2" s="341"/>
      <c r="EQ2" s="33"/>
      <c r="ER2" s="347">
        <v>44546.875</v>
      </c>
      <c r="ES2" s="348"/>
      <c r="ET2" s="348"/>
      <c r="EU2" s="348"/>
      <c r="EV2" s="341"/>
      <c r="EW2" s="33"/>
      <c r="EX2" s="347">
        <v>44549.729166666664</v>
      </c>
      <c r="EY2" s="348"/>
      <c r="EZ2" s="348"/>
      <c r="FA2" s="348"/>
      <c r="FB2" s="341"/>
      <c r="FC2" s="75"/>
      <c r="FD2" s="364">
        <v>44552.864583333336</v>
      </c>
      <c r="FE2" s="365"/>
      <c r="FF2" s="365"/>
      <c r="FG2" s="365"/>
      <c r="FH2" s="368"/>
      <c r="FI2" s="33"/>
      <c r="FJ2" s="347">
        <v>44556.5625</v>
      </c>
      <c r="FK2" s="348"/>
      <c r="FL2" s="348"/>
      <c r="FM2" s="348"/>
      <c r="FN2" s="341"/>
      <c r="FO2" s="33"/>
      <c r="FP2" s="347">
        <v>44558.875</v>
      </c>
      <c r="FQ2" s="348"/>
      <c r="FR2" s="348"/>
      <c r="FS2" s="348"/>
      <c r="FT2" s="341"/>
      <c r="FU2" s="33"/>
      <c r="FV2" s="347">
        <v>44563.729166666664</v>
      </c>
      <c r="FW2" s="348"/>
      <c r="FX2" s="348"/>
      <c r="FY2" s="348"/>
      <c r="FZ2" s="341"/>
      <c r="GA2" s="75"/>
      <c r="GB2" s="374">
        <v>44570.625</v>
      </c>
      <c r="GC2" s="375"/>
      <c r="GD2" s="375"/>
      <c r="GE2" s="375"/>
      <c r="GF2" s="372"/>
      <c r="GG2" s="75"/>
      <c r="GH2" s="364">
        <v>44574.864583333336</v>
      </c>
      <c r="GI2" s="365"/>
      <c r="GJ2" s="365"/>
      <c r="GK2" s="365"/>
      <c r="GL2" s="368"/>
      <c r="GM2" s="75"/>
      <c r="GN2" s="347">
        <v>44577.625</v>
      </c>
      <c r="GO2" s="348"/>
      <c r="GP2" s="348"/>
      <c r="GQ2" s="348"/>
      <c r="GR2" s="341"/>
      <c r="GS2" s="33"/>
      <c r="GT2" s="364">
        <v>44581.864583333336</v>
      </c>
      <c r="GU2" s="365"/>
      <c r="GV2" s="365"/>
      <c r="GW2" s="365"/>
      <c r="GX2" s="368"/>
      <c r="GY2" s="33"/>
      <c r="GZ2" s="347">
        <v>44584.625</v>
      </c>
      <c r="HA2" s="348"/>
      <c r="HB2" s="348"/>
      <c r="HC2" s="348"/>
      <c r="HD2" s="341"/>
      <c r="HE2" s="75"/>
      <c r="HF2" s="374">
        <v>44598.541666666664</v>
      </c>
      <c r="HG2" s="375"/>
      <c r="HH2" s="375"/>
      <c r="HI2" s="375"/>
      <c r="HJ2" s="372"/>
      <c r="HK2" s="33"/>
      <c r="HL2" s="347">
        <v>44602.864583333336</v>
      </c>
      <c r="HM2" s="348"/>
      <c r="HN2" s="348"/>
      <c r="HO2" s="348"/>
      <c r="HP2" s="341"/>
      <c r="HQ2" s="33"/>
      <c r="HR2" s="347">
        <v>44605.625</v>
      </c>
      <c r="HS2" s="348"/>
      <c r="HT2" s="348"/>
      <c r="HU2" s="348"/>
      <c r="HV2" s="341"/>
      <c r="HW2" s="75"/>
      <c r="HX2" s="355">
        <v>44608.875</v>
      </c>
      <c r="HY2" s="356"/>
      <c r="HZ2" s="356"/>
      <c r="IA2" s="356"/>
      <c r="IB2" s="353"/>
      <c r="IC2" s="33"/>
      <c r="ID2" s="347">
        <v>44611.666666666664</v>
      </c>
      <c r="IE2" s="348"/>
      <c r="IF2" s="348"/>
      <c r="IG2" s="348"/>
      <c r="IH2" s="341"/>
      <c r="II2" s="33"/>
      <c r="IJ2" s="347">
        <v>44618.666666666664</v>
      </c>
      <c r="IK2" s="348"/>
      <c r="IL2" s="348"/>
      <c r="IM2" s="348"/>
      <c r="IN2" s="341"/>
      <c r="IO2" s="75"/>
      <c r="IP2" s="364">
        <v>44619.666666666664</v>
      </c>
      <c r="IQ2" s="365"/>
      <c r="IR2" s="365"/>
      <c r="IS2" s="365"/>
      <c r="IT2" s="368"/>
      <c r="IU2" s="75"/>
      <c r="IV2" s="374" t="s">
        <v>324</v>
      </c>
      <c r="IW2" s="375"/>
      <c r="IX2" s="375"/>
      <c r="IY2" s="375"/>
      <c r="IZ2" s="372"/>
      <c r="JA2" s="33"/>
      <c r="JB2" s="347">
        <v>44625.666666666664</v>
      </c>
      <c r="JC2" s="348"/>
      <c r="JD2" s="348"/>
      <c r="JE2" s="348"/>
      <c r="JF2" s="341"/>
      <c r="JG2" s="75"/>
      <c r="JH2" s="355">
        <v>44628.875</v>
      </c>
      <c r="JI2" s="356"/>
      <c r="JJ2" s="356"/>
      <c r="JK2" s="356"/>
      <c r="JL2" s="353"/>
      <c r="JM2" s="33"/>
      <c r="JN2" s="347">
        <v>44632.666666666664</v>
      </c>
      <c r="JO2" s="348"/>
      <c r="JP2" s="348"/>
      <c r="JQ2" s="348"/>
      <c r="JR2" s="341"/>
      <c r="JS2" s="33"/>
      <c r="JT2" s="347">
        <v>44639.666666666664</v>
      </c>
      <c r="JU2" s="348"/>
      <c r="JV2" s="348"/>
      <c r="JW2" s="348"/>
      <c r="JX2" s="341"/>
      <c r="JY2" s="75"/>
      <c r="JZ2" s="374" t="s">
        <v>325</v>
      </c>
      <c r="KA2" s="375"/>
      <c r="KB2" s="375"/>
      <c r="KC2" s="375"/>
      <c r="KD2" s="372"/>
      <c r="KE2" s="33"/>
      <c r="KF2" s="347">
        <v>44653.666666666664</v>
      </c>
      <c r="KG2" s="348"/>
      <c r="KH2" s="348"/>
      <c r="KI2" s="348"/>
      <c r="KJ2" s="341"/>
      <c r="KK2" s="75"/>
      <c r="KL2" s="355" t="s">
        <v>326</v>
      </c>
      <c r="KM2" s="356"/>
      <c r="KN2" s="356"/>
      <c r="KO2" s="356"/>
      <c r="KP2" s="353"/>
      <c r="KQ2" s="33"/>
      <c r="KR2" s="347">
        <v>44660.666666666664</v>
      </c>
      <c r="KS2" s="348"/>
      <c r="KT2" s="348"/>
      <c r="KU2" s="348"/>
      <c r="KV2" s="341"/>
      <c r="KW2" s="75"/>
      <c r="KX2" s="355" t="s">
        <v>327</v>
      </c>
      <c r="KY2" s="356"/>
      <c r="KZ2" s="356"/>
      <c r="LA2" s="356"/>
      <c r="LB2" s="353"/>
      <c r="LC2" s="33"/>
      <c r="LD2" s="347">
        <v>44667.666666666664</v>
      </c>
      <c r="LE2" s="348"/>
      <c r="LF2" s="348"/>
      <c r="LG2" s="348"/>
      <c r="LH2" s="341"/>
      <c r="LI2" s="75"/>
      <c r="LJ2" s="374" t="s">
        <v>327</v>
      </c>
      <c r="LK2" s="375"/>
      <c r="LL2" s="375"/>
      <c r="LM2" s="375"/>
      <c r="LN2" s="372"/>
      <c r="LO2" s="33"/>
      <c r="LP2" s="347">
        <v>44674.666666666664</v>
      </c>
      <c r="LQ2" s="348"/>
      <c r="LR2" s="348"/>
      <c r="LS2" s="348"/>
      <c r="LT2" s="341"/>
      <c r="LU2" s="75"/>
      <c r="LV2" s="355" t="s">
        <v>328</v>
      </c>
      <c r="LW2" s="356"/>
      <c r="LX2" s="356"/>
      <c r="LY2" s="356"/>
      <c r="LZ2" s="353"/>
      <c r="MA2" s="33"/>
      <c r="MB2" s="347">
        <v>44681.666666666664</v>
      </c>
      <c r="MC2" s="348"/>
      <c r="MD2" s="348"/>
      <c r="ME2" s="348"/>
      <c r="MF2" s="341"/>
      <c r="MG2" s="75"/>
      <c r="MH2" s="355" t="s">
        <v>329</v>
      </c>
      <c r="MI2" s="356"/>
      <c r="MJ2" s="356"/>
      <c r="MK2" s="356"/>
      <c r="ML2" s="353"/>
      <c r="MM2" s="33"/>
      <c r="MN2" s="347">
        <v>44688.666666666664</v>
      </c>
      <c r="MO2" s="348"/>
      <c r="MP2" s="348"/>
      <c r="MQ2" s="348"/>
      <c r="MR2" s="341"/>
      <c r="MS2" s="75"/>
      <c r="MT2" s="374" t="s">
        <v>330</v>
      </c>
      <c r="MU2" s="375"/>
      <c r="MV2" s="375"/>
      <c r="MW2" s="375"/>
      <c r="MX2" s="372"/>
      <c r="MY2" s="33"/>
      <c r="MZ2" s="347">
        <v>44696.666666666664</v>
      </c>
      <c r="NA2" s="348"/>
      <c r="NB2" s="348"/>
      <c r="NC2" s="348"/>
      <c r="ND2" s="341"/>
      <c r="NE2" s="33"/>
      <c r="NF2" s="347">
        <v>44703.708333333336</v>
      </c>
      <c r="NG2" s="348"/>
      <c r="NH2" s="348"/>
      <c r="NI2" s="348"/>
      <c r="NJ2" s="341"/>
      <c r="NK2" s="75"/>
      <c r="NL2" s="355" t="s">
        <v>331</v>
      </c>
      <c r="NM2" s="356"/>
      <c r="NN2" s="356"/>
      <c r="NO2" s="356"/>
      <c r="NP2" s="353"/>
      <c r="NQ2" s="76"/>
    </row>
    <row r="3" spans="1:381" ht="18" customHeight="1" thickBot="1">
      <c r="A3" s="360"/>
      <c r="B3" s="360"/>
      <c r="C3" s="30"/>
      <c r="D3" s="349" t="s">
        <v>112</v>
      </c>
      <c r="E3" s="350"/>
      <c r="F3" s="350"/>
      <c r="G3" s="350"/>
      <c r="H3" s="342"/>
      <c r="I3" s="33"/>
      <c r="J3" s="349" t="s">
        <v>114</v>
      </c>
      <c r="K3" s="350"/>
      <c r="L3" s="350"/>
      <c r="M3" s="350"/>
      <c r="N3" s="342"/>
      <c r="O3" s="33"/>
      <c r="P3" s="349" t="s">
        <v>131</v>
      </c>
      <c r="Q3" s="350"/>
      <c r="R3" s="350"/>
      <c r="S3" s="350"/>
      <c r="T3" s="342"/>
      <c r="U3" s="33"/>
      <c r="V3" s="349" t="s">
        <v>132</v>
      </c>
      <c r="W3" s="350"/>
      <c r="X3" s="350"/>
      <c r="Y3" s="350"/>
      <c r="Z3" s="342"/>
      <c r="AA3" s="74"/>
      <c r="AB3" s="357" t="s">
        <v>318</v>
      </c>
      <c r="AC3" s="358"/>
      <c r="AD3" s="358"/>
      <c r="AE3" s="358"/>
      <c r="AF3" s="354"/>
      <c r="AG3" s="33"/>
      <c r="AH3" s="349" t="s">
        <v>134</v>
      </c>
      <c r="AI3" s="350"/>
      <c r="AJ3" s="350"/>
      <c r="AK3" s="350"/>
      <c r="AL3" s="342"/>
      <c r="AM3" s="74"/>
      <c r="AN3" s="366" t="s">
        <v>112</v>
      </c>
      <c r="AO3" s="367"/>
      <c r="AP3" s="367"/>
      <c r="AQ3" s="367"/>
      <c r="AR3" s="369"/>
      <c r="AS3" s="33"/>
      <c r="AT3" s="349" t="s">
        <v>133</v>
      </c>
      <c r="AU3" s="350"/>
      <c r="AV3" s="350"/>
      <c r="AW3" s="350"/>
      <c r="AX3" s="342"/>
      <c r="AY3" s="74"/>
      <c r="AZ3" s="357" t="s">
        <v>319</v>
      </c>
      <c r="BA3" s="358"/>
      <c r="BB3" s="358"/>
      <c r="BC3" s="358"/>
      <c r="BD3" s="354"/>
      <c r="BE3" s="33"/>
      <c r="BF3" s="349" t="s">
        <v>286</v>
      </c>
      <c r="BG3" s="350"/>
      <c r="BH3" s="350"/>
      <c r="BI3" s="350"/>
      <c r="BJ3" s="342"/>
      <c r="BK3" s="33"/>
      <c r="BL3" s="349" t="s">
        <v>287</v>
      </c>
      <c r="BM3" s="350"/>
      <c r="BN3" s="350"/>
      <c r="BO3" s="350"/>
      <c r="BP3" s="342"/>
      <c r="BQ3" s="74"/>
      <c r="BR3" s="357" t="s">
        <v>320</v>
      </c>
      <c r="BS3" s="358"/>
      <c r="BT3" s="358"/>
      <c r="BU3" s="358"/>
      <c r="BV3" s="354"/>
      <c r="BW3" s="33"/>
      <c r="BX3" s="349" t="s">
        <v>288</v>
      </c>
      <c r="BY3" s="350"/>
      <c r="BZ3" s="350"/>
      <c r="CA3" s="350"/>
      <c r="CB3" s="342"/>
      <c r="CC3" s="74"/>
      <c r="CD3" s="366" t="s">
        <v>357</v>
      </c>
      <c r="CE3" s="367"/>
      <c r="CF3" s="367"/>
      <c r="CG3" s="367"/>
      <c r="CH3" s="369"/>
      <c r="CI3" s="33"/>
      <c r="CJ3" s="349" t="s">
        <v>289</v>
      </c>
      <c r="CK3" s="350"/>
      <c r="CL3" s="350"/>
      <c r="CM3" s="350"/>
      <c r="CN3" s="342"/>
      <c r="CO3" s="74"/>
      <c r="CP3" s="357" t="s">
        <v>321</v>
      </c>
      <c r="CQ3" s="358"/>
      <c r="CR3" s="358"/>
      <c r="CS3" s="358"/>
      <c r="CT3" s="354"/>
      <c r="CU3" s="33"/>
      <c r="CV3" s="349" t="s">
        <v>315</v>
      </c>
      <c r="CW3" s="350"/>
      <c r="CX3" s="350"/>
      <c r="CY3" s="350"/>
      <c r="CZ3" s="342"/>
      <c r="DA3" s="33"/>
      <c r="DB3" s="349" t="s">
        <v>290</v>
      </c>
      <c r="DC3" s="350"/>
      <c r="DD3" s="350"/>
      <c r="DE3" s="350"/>
      <c r="DF3" s="342"/>
      <c r="DG3" s="74"/>
      <c r="DH3" s="357" t="s">
        <v>322</v>
      </c>
      <c r="DI3" s="358"/>
      <c r="DJ3" s="358"/>
      <c r="DK3" s="358"/>
      <c r="DL3" s="354"/>
      <c r="DM3" s="33"/>
      <c r="DN3" s="349" t="s">
        <v>316</v>
      </c>
      <c r="DO3" s="350"/>
      <c r="DP3" s="350"/>
      <c r="DQ3" s="350"/>
      <c r="DR3" s="342"/>
      <c r="DS3" s="33"/>
      <c r="DT3" s="349" t="s">
        <v>291</v>
      </c>
      <c r="DU3" s="350"/>
      <c r="DV3" s="350"/>
      <c r="DW3" s="350"/>
      <c r="DX3" s="342"/>
      <c r="DY3" s="33"/>
      <c r="DZ3" s="349" t="s">
        <v>292</v>
      </c>
      <c r="EA3" s="350"/>
      <c r="EB3" s="350"/>
      <c r="EC3" s="350"/>
      <c r="ED3" s="342"/>
      <c r="EE3" s="74"/>
      <c r="EF3" s="357" t="s">
        <v>323</v>
      </c>
      <c r="EG3" s="358"/>
      <c r="EH3" s="358"/>
      <c r="EI3" s="358"/>
      <c r="EJ3" s="354"/>
      <c r="EK3" s="33"/>
      <c r="EL3" s="349" t="s">
        <v>293</v>
      </c>
      <c r="EM3" s="350"/>
      <c r="EN3" s="350"/>
      <c r="EO3" s="350"/>
      <c r="EP3" s="342"/>
      <c r="EQ3" s="33"/>
      <c r="ER3" s="349" t="s">
        <v>313</v>
      </c>
      <c r="ES3" s="350"/>
      <c r="ET3" s="350"/>
      <c r="EU3" s="350"/>
      <c r="EV3" s="342"/>
      <c r="EW3" s="33"/>
      <c r="EX3" s="349" t="s">
        <v>294</v>
      </c>
      <c r="EY3" s="350"/>
      <c r="EZ3" s="350"/>
      <c r="FA3" s="350"/>
      <c r="FB3" s="342"/>
      <c r="FC3" s="74"/>
      <c r="FD3" s="366" t="s">
        <v>300</v>
      </c>
      <c r="FE3" s="367"/>
      <c r="FF3" s="367"/>
      <c r="FG3" s="367"/>
      <c r="FH3" s="369"/>
      <c r="FI3" s="33"/>
      <c r="FJ3" s="349" t="s">
        <v>295</v>
      </c>
      <c r="FK3" s="350"/>
      <c r="FL3" s="350"/>
      <c r="FM3" s="350"/>
      <c r="FN3" s="342"/>
      <c r="FO3" s="33"/>
      <c r="FP3" s="349" t="s">
        <v>296</v>
      </c>
      <c r="FQ3" s="350"/>
      <c r="FR3" s="350"/>
      <c r="FS3" s="350"/>
      <c r="FT3" s="342"/>
      <c r="FU3" s="33"/>
      <c r="FV3" s="349" t="s">
        <v>297</v>
      </c>
      <c r="FW3" s="350"/>
      <c r="FX3" s="350"/>
      <c r="FY3" s="350"/>
      <c r="FZ3" s="342"/>
      <c r="GA3" s="74"/>
      <c r="GB3" s="376" t="s">
        <v>388</v>
      </c>
      <c r="GC3" s="377"/>
      <c r="GD3" s="377"/>
      <c r="GE3" s="377"/>
      <c r="GF3" s="373"/>
      <c r="GG3" s="74"/>
      <c r="GH3" s="366" t="s">
        <v>290</v>
      </c>
      <c r="GI3" s="367"/>
      <c r="GJ3" s="367"/>
      <c r="GK3" s="367"/>
      <c r="GL3" s="369"/>
      <c r="GM3" s="74"/>
      <c r="GN3" s="349" t="s">
        <v>298</v>
      </c>
      <c r="GO3" s="350"/>
      <c r="GP3" s="350"/>
      <c r="GQ3" s="350"/>
      <c r="GR3" s="342"/>
      <c r="GS3" s="33"/>
      <c r="GT3" s="366" t="s">
        <v>303</v>
      </c>
      <c r="GU3" s="367"/>
      <c r="GV3" s="367"/>
      <c r="GW3" s="367"/>
      <c r="GX3" s="369"/>
      <c r="GY3" s="33"/>
      <c r="GZ3" s="349" t="s">
        <v>299</v>
      </c>
      <c r="HA3" s="350"/>
      <c r="HB3" s="350"/>
      <c r="HC3" s="350"/>
      <c r="HD3" s="342"/>
      <c r="HE3" s="74"/>
      <c r="HF3" s="376" t="s">
        <v>396</v>
      </c>
      <c r="HG3" s="377"/>
      <c r="HH3" s="377"/>
      <c r="HI3" s="377"/>
      <c r="HJ3" s="373"/>
      <c r="HK3" s="33"/>
      <c r="HL3" s="349" t="s">
        <v>300</v>
      </c>
      <c r="HM3" s="350"/>
      <c r="HN3" s="350"/>
      <c r="HO3" s="350"/>
      <c r="HP3" s="342"/>
      <c r="HQ3" s="33"/>
      <c r="HR3" s="349" t="s">
        <v>301</v>
      </c>
      <c r="HS3" s="350"/>
      <c r="HT3" s="350"/>
      <c r="HU3" s="350"/>
      <c r="HV3" s="342"/>
      <c r="HW3" s="74"/>
      <c r="HX3" s="357" t="s">
        <v>400</v>
      </c>
      <c r="HY3" s="358"/>
      <c r="HZ3" s="358"/>
      <c r="IA3" s="358"/>
      <c r="IB3" s="354"/>
      <c r="IC3" s="33"/>
      <c r="ID3" s="349" t="s">
        <v>302</v>
      </c>
      <c r="IE3" s="350"/>
      <c r="IF3" s="350"/>
      <c r="IG3" s="350"/>
      <c r="IH3" s="342"/>
      <c r="II3" s="33"/>
      <c r="IJ3" s="349" t="s">
        <v>303</v>
      </c>
      <c r="IK3" s="350"/>
      <c r="IL3" s="350"/>
      <c r="IM3" s="350"/>
      <c r="IN3" s="342"/>
      <c r="IO3" s="74"/>
      <c r="IP3" s="366"/>
      <c r="IQ3" s="367"/>
      <c r="IR3" s="367"/>
      <c r="IS3" s="367"/>
      <c r="IT3" s="369"/>
      <c r="IU3" s="74"/>
      <c r="IV3" s="376"/>
      <c r="IW3" s="377"/>
      <c r="IX3" s="377"/>
      <c r="IY3" s="377"/>
      <c r="IZ3" s="373"/>
      <c r="JA3" s="33"/>
      <c r="JB3" s="349" t="s">
        <v>314</v>
      </c>
      <c r="JC3" s="350"/>
      <c r="JD3" s="350"/>
      <c r="JE3" s="350"/>
      <c r="JF3" s="342"/>
      <c r="JG3" s="74"/>
      <c r="JH3" s="357" t="s">
        <v>397</v>
      </c>
      <c r="JI3" s="358"/>
      <c r="JJ3" s="358"/>
      <c r="JK3" s="358"/>
      <c r="JL3" s="354"/>
      <c r="JM3" s="33"/>
      <c r="JN3" s="349" t="s">
        <v>304</v>
      </c>
      <c r="JO3" s="350"/>
      <c r="JP3" s="350"/>
      <c r="JQ3" s="350"/>
      <c r="JR3" s="342"/>
      <c r="JS3" s="33"/>
      <c r="JT3" s="349" t="s">
        <v>305</v>
      </c>
      <c r="JU3" s="350"/>
      <c r="JV3" s="350"/>
      <c r="JW3" s="350"/>
      <c r="JX3" s="342"/>
      <c r="JY3" s="74"/>
      <c r="JZ3" s="376"/>
      <c r="KA3" s="377"/>
      <c r="KB3" s="377"/>
      <c r="KC3" s="377"/>
      <c r="KD3" s="373"/>
      <c r="KE3" s="33"/>
      <c r="KF3" s="349" t="s">
        <v>306</v>
      </c>
      <c r="KG3" s="350"/>
      <c r="KH3" s="350"/>
      <c r="KI3" s="350"/>
      <c r="KJ3" s="342"/>
      <c r="KK3" s="74"/>
      <c r="KL3" s="357"/>
      <c r="KM3" s="358"/>
      <c r="KN3" s="358"/>
      <c r="KO3" s="358"/>
      <c r="KP3" s="354"/>
      <c r="KQ3" s="33"/>
      <c r="KR3" s="349" t="s">
        <v>307</v>
      </c>
      <c r="KS3" s="350"/>
      <c r="KT3" s="350"/>
      <c r="KU3" s="350"/>
      <c r="KV3" s="342"/>
      <c r="KW3" s="74"/>
      <c r="KX3" s="357"/>
      <c r="KY3" s="358"/>
      <c r="KZ3" s="358"/>
      <c r="LA3" s="358"/>
      <c r="LB3" s="354"/>
      <c r="LC3" s="33"/>
      <c r="LD3" s="349" t="s">
        <v>308</v>
      </c>
      <c r="LE3" s="350"/>
      <c r="LF3" s="350"/>
      <c r="LG3" s="350"/>
      <c r="LH3" s="342"/>
      <c r="LI3" s="74"/>
      <c r="LJ3" s="376"/>
      <c r="LK3" s="377"/>
      <c r="LL3" s="377"/>
      <c r="LM3" s="377"/>
      <c r="LN3" s="373"/>
      <c r="LO3" s="33"/>
      <c r="LP3" s="349" t="s">
        <v>309</v>
      </c>
      <c r="LQ3" s="350"/>
      <c r="LR3" s="350"/>
      <c r="LS3" s="350"/>
      <c r="LT3" s="342"/>
      <c r="LU3" s="74"/>
      <c r="LV3" s="357"/>
      <c r="LW3" s="358"/>
      <c r="LX3" s="358"/>
      <c r="LY3" s="358"/>
      <c r="LZ3" s="354"/>
      <c r="MA3" s="33"/>
      <c r="MB3" s="349" t="s">
        <v>310</v>
      </c>
      <c r="MC3" s="350"/>
      <c r="MD3" s="350"/>
      <c r="ME3" s="350"/>
      <c r="MF3" s="342"/>
      <c r="MG3" s="74"/>
      <c r="MH3" s="357"/>
      <c r="MI3" s="358"/>
      <c r="MJ3" s="358"/>
      <c r="MK3" s="358"/>
      <c r="ML3" s="354"/>
      <c r="MM3" s="33"/>
      <c r="MN3" s="349" t="s">
        <v>311</v>
      </c>
      <c r="MO3" s="350"/>
      <c r="MP3" s="350"/>
      <c r="MQ3" s="350"/>
      <c r="MR3" s="342"/>
      <c r="MS3" s="74"/>
      <c r="MT3" s="376"/>
      <c r="MU3" s="377"/>
      <c r="MV3" s="377"/>
      <c r="MW3" s="377"/>
      <c r="MX3" s="373"/>
      <c r="MY3" s="33"/>
      <c r="MZ3" s="349" t="s">
        <v>317</v>
      </c>
      <c r="NA3" s="350"/>
      <c r="NB3" s="350"/>
      <c r="NC3" s="350"/>
      <c r="ND3" s="342"/>
      <c r="NE3" s="33"/>
      <c r="NF3" s="349" t="s">
        <v>312</v>
      </c>
      <c r="NG3" s="350"/>
      <c r="NH3" s="350"/>
      <c r="NI3" s="350"/>
      <c r="NJ3" s="342"/>
      <c r="NK3" s="74"/>
      <c r="NL3" s="357"/>
      <c r="NM3" s="358"/>
      <c r="NN3" s="358"/>
      <c r="NO3" s="358"/>
      <c r="NP3" s="354"/>
      <c r="NQ3" s="76"/>
    </row>
    <row r="4" spans="1:381" ht="5.0999999999999996" customHeight="1" thickBot="1">
      <c r="A4" s="361"/>
      <c r="B4" s="361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343" t="s">
        <v>275</v>
      </c>
      <c r="B5" s="359"/>
      <c r="C5" s="64"/>
      <c r="D5" s="343" t="s">
        <v>103</v>
      </c>
      <c r="E5" s="343"/>
      <c r="F5" s="343"/>
      <c r="G5" s="65" t="s">
        <v>104</v>
      </c>
      <c r="H5" s="66" t="s">
        <v>105</v>
      </c>
      <c r="I5" s="64"/>
      <c r="J5" s="343" t="s">
        <v>103</v>
      </c>
      <c r="K5" s="343"/>
      <c r="L5" s="343"/>
      <c r="M5" s="65" t="s">
        <v>104</v>
      </c>
      <c r="N5" s="66" t="s">
        <v>105</v>
      </c>
      <c r="O5" s="64"/>
      <c r="P5" s="343" t="s">
        <v>103</v>
      </c>
      <c r="Q5" s="343"/>
      <c r="R5" s="343"/>
      <c r="S5" s="65" t="s">
        <v>104</v>
      </c>
      <c r="T5" s="66" t="s">
        <v>105</v>
      </c>
      <c r="U5" s="64"/>
      <c r="V5" s="343" t="s">
        <v>103</v>
      </c>
      <c r="W5" s="343"/>
      <c r="X5" s="343"/>
      <c r="Y5" s="65" t="s">
        <v>104</v>
      </c>
      <c r="Z5" s="66" t="s">
        <v>105</v>
      </c>
      <c r="AA5" s="75"/>
      <c r="AB5" s="343" t="s">
        <v>103</v>
      </c>
      <c r="AC5" s="343"/>
      <c r="AD5" s="343"/>
      <c r="AE5" s="70" t="s">
        <v>104</v>
      </c>
      <c r="AF5" s="71" t="s">
        <v>105</v>
      </c>
      <c r="AG5" s="64"/>
      <c r="AH5" s="343" t="s">
        <v>103</v>
      </c>
      <c r="AI5" s="343"/>
      <c r="AJ5" s="343"/>
      <c r="AK5" s="65" t="s">
        <v>104</v>
      </c>
      <c r="AL5" s="66" t="s">
        <v>105</v>
      </c>
      <c r="AM5" s="75"/>
      <c r="AN5" s="343" t="s">
        <v>103</v>
      </c>
      <c r="AO5" s="343"/>
      <c r="AP5" s="343"/>
      <c r="AQ5" s="70" t="s">
        <v>104</v>
      </c>
      <c r="AR5" s="71" t="s">
        <v>105</v>
      </c>
      <c r="AS5" s="64"/>
      <c r="AT5" s="344" t="s">
        <v>103</v>
      </c>
      <c r="AU5" s="343"/>
      <c r="AV5" s="343"/>
      <c r="AW5" s="70" t="s">
        <v>104</v>
      </c>
      <c r="AX5" s="66" t="s">
        <v>105</v>
      </c>
      <c r="AY5" s="75"/>
      <c r="AZ5" s="343" t="s">
        <v>103</v>
      </c>
      <c r="BA5" s="343"/>
      <c r="BB5" s="343"/>
      <c r="BC5" s="70" t="s">
        <v>104</v>
      </c>
      <c r="BD5" s="71" t="s">
        <v>105</v>
      </c>
      <c r="BE5" s="64"/>
      <c r="BF5" s="343" t="s">
        <v>103</v>
      </c>
      <c r="BG5" s="343"/>
      <c r="BH5" s="343"/>
      <c r="BI5" s="65" t="s">
        <v>104</v>
      </c>
      <c r="BJ5" s="66" t="s">
        <v>105</v>
      </c>
      <c r="BK5" s="64"/>
      <c r="BL5" s="343" t="s">
        <v>103</v>
      </c>
      <c r="BM5" s="343"/>
      <c r="BN5" s="343"/>
      <c r="BO5" s="65" t="s">
        <v>104</v>
      </c>
      <c r="BP5" s="66" t="s">
        <v>105</v>
      </c>
      <c r="BQ5" s="75"/>
      <c r="BR5" s="343" t="s">
        <v>103</v>
      </c>
      <c r="BS5" s="343"/>
      <c r="BT5" s="343"/>
      <c r="BU5" s="70" t="s">
        <v>104</v>
      </c>
      <c r="BV5" s="71" t="s">
        <v>105</v>
      </c>
      <c r="BW5" s="64"/>
      <c r="BX5" s="343" t="s">
        <v>103</v>
      </c>
      <c r="BY5" s="343"/>
      <c r="BZ5" s="343"/>
      <c r="CA5" s="65" t="s">
        <v>104</v>
      </c>
      <c r="CB5" s="66" t="s">
        <v>105</v>
      </c>
      <c r="CC5" s="75"/>
      <c r="CD5" s="343" t="s">
        <v>103</v>
      </c>
      <c r="CE5" s="343"/>
      <c r="CF5" s="343"/>
      <c r="CG5" s="70" t="s">
        <v>104</v>
      </c>
      <c r="CH5" s="71" t="s">
        <v>105</v>
      </c>
      <c r="CI5" s="64"/>
      <c r="CJ5" s="343" t="s">
        <v>103</v>
      </c>
      <c r="CK5" s="343"/>
      <c r="CL5" s="343"/>
      <c r="CM5" s="65" t="s">
        <v>104</v>
      </c>
      <c r="CN5" s="66" t="s">
        <v>105</v>
      </c>
      <c r="CO5" s="75"/>
      <c r="CP5" s="343" t="s">
        <v>103</v>
      </c>
      <c r="CQ5" s="343"/>
      <c r="CR5" s="343"/>
      <c r="CS5" s="70" t="s">
        <v>104</v>
      </c>
      <c r="CT5" s="71" t="s">
        <v>105</v>
      </c>
      <c r="CU5" s="64"/>
      <c r="CV5" s="343" t="s">
        <v>103</v>
      </c>
      <c r="CW5" s="343"/>
      <c r="CX5" s="343"/>
      <c r="CY5" s="65" t="s">
        <v>104</v>
      </c>
      <c r="CZ5" s="66" t="s">
        <v>105</v>
      </c>
      <c r="DA5" s="64"/>
      <c r="DB5" s="343" t="s">
        <v>103</v>
      </c>
      <c r="DC5" s="343"/>
      <c r="DD5" s="343"/>
      <c r="DE5" s="65" t="s">
        <v>104</v>
      </c>
      <c r="DF5" s="66" t="s">
        <v>105</v>
      </c>
      <c r="DG5" s="75"/>
      <c r="DH5" s="343" t="s">
        <v>103</v>
      </c>
      <c r="DI5" s="343"/>
      <c r="DJ5" s="343"/>
      <c r="DK5" s="70" t="s">
        <v>104</v>
      </c>
      <c r="DL5" s="71" t="s">
        <v>105</v>
      </c>
      <c r="DM5" s="64"/>
      <c r="DN5" s="343" t="s">
        <v>103</v>
      </c>
      <c r="DO5" s="343"/>
      <c r="DP5" s="343"/>
      <c r="DQ5" s="65" t="s">
        <v>104</v>
      </c>
      <c r="DR5" s="66" t="s">
        <v>105</v>
      </c>
      <c r="DS5" s="64"/>
      <c r="DT5" s="343" t="s">
        <v>103</v>
      </c>
      <c r="DU5" s="343"/>
      <c r="DV5" s="343"/>
      <c r="DW5" s="65" t="s">
        <v>104</v>
      </c>
      <c r="DX5" s="66" t="s">
        <v>105</v>
      </c>
      <c r="DY5" s="64"/>
      <c r="DZ5" s="343" t="s">
        <v>103</v>
      </c>
      <c r="EA5" s="343"/>
      <c r="EB5" s="343"/>
      <c r="EC5" s="65" t="s">
        <v>104</v>
      </c>
      <c r="ED5" s="66" t="s">
        <v>105</v>
      </c>
      <c r="EE5" s="75"/>
      <c r="EF5" s="343" t="s">
        <v>103</v>
      </c>
      <c r="EG5" s="343"/>
      <c r="EH5" s="343"/>
      <c r="EI5" s="70" t="s">
        <v>104</v>
      </c>
      <c r="EJ5" s="71" t="s">
        <v>105</v>
      </c>
      <c r="EK5" s="64"/>
      <c r="EL5" s="343" t="s">
        <v>103</v>
      </c>
      <c r="EM5" s="343"/>
      <c r="EN5" s="343"/>
      <c r="EO5" s="65" t="s">
        <v>104</v>
      </c>
      <c r="EP5" s="66" t="s">
        <v>105</v>
      </c>
      <c r="EQ5" s="64"/>
      <c r="ER5" s="343" t="s">
        <v>103</v>
      </c>
      <c r="ES5" s="343"/>
      <c r="ET5" s="343"/>
      <c r="EU5" s="65" t="s">
        <v>104</v>
      </c>
      <c r="EV5" s="66" t="s">
        <v>105</v>
      </c>
      <c r="EW5" s="64"/>
      <c r="EX5" s="343" t="s">
        <v>103</v>
      </c>
      <c r="EY5" s="343"/>
      <c r="EZ5" s="343"/>
      <c r="FA5" s="65" t="s">
        <v>104</v>
      </c>
      <c r="FB5" s="66" t="s">
        <v>105</v>
      </c>
      <c r="FC5" s="75"/>
      <c r="FD5" s="343" t="s">
        <v>103</v>
      </c>
      <c r="FE5" s="343"/>
      <c r="FF5" s="343"/>
      <c r="FG5" s="70" t="s">
        <v>104</v>
      </c>
      <c r="FH5" s="71" t="s">
        <v>105</v>
      </c>
      <c r="FI5" s="64"/>
      <c r="FJ5" s="343" t="s">
        <v>103</v>
      </c>
      <c r="FK5" s="343"/>
      <c r="FL5" s="343"/>
      <c r="FM5" s="65" t="s">
        <v>104</v>
      </c>
      <c r="FN5" s="66" t="s">
        <v>105</v>
      </c>
      <c r="FO5" s="64"/>
      <c r="FP5" s="343" t="s">
        <v>103</v>
      </c>
      <c r="FQ5" s="343"/>
      <c r="FR5" s="343"/>
      <c r="FS5" s="65" t="s">
        <v>104</v>
      </c>
      <c r="FT5" s="66" t="s">
        <v>105</v>
      </c>
      <c r="FU5" s="64"/>
      <c r="FV5" s="343" t="s">
        <v>103</v>
      </c>
      <c r="FW5" s="343"/>
      <c r="FX5" s="343"/>
      <c r="FY5" s="65" t="s">
        <v>104</v>
      </c>
      <c r="FZ5" s="66" t="s">
        <v>105</v>
      </c>
      <c r="GA5" s="75"/>
      <c r="GB5" s="343" t="s">
        <v>103</v>
      </c>
      <c r="GC5" s="343"/>
      <c r="GD5" s="343"/>
      <c r="GE5" s="70" t="s">
        <v>104</v>
      </c>
      <c r="GF5" s="71" t="s">
        <v>105</v>
      </c>
      <c r="GG5" s="75"/>
      <c r="GH5" s="343" t="s">
        <v>103</v>
      </c>
      <c r="GI5" s="343"/>
      <c r="GJ5" s="343"/>
      <c r="GK5" s="70" t="s">
        <v>104</v>
      </c>
      <c r="GL5" s="71" t="s">
        <v>105</v>
      </c>
      <c r="GM5" s="75"/>
      <c r="GN5" s="343" t="s">
        <v>103</v>
      </c>
      <c r="GO5" s="343"/>
      <c r="GP5" s="343"/>
      <c r="GQ5" s="70" t="s">
        <v>104</v>
      </c>
      <c r="GR5" s="71" t="s">
        <v>105</v>
      </c>
      <c r="GS5" s="64"/>
      <c r="GT5" s="343" t="s">
        <v>103</v>
      </c>
      <c r="GU5" s="343"/>
      <c r="GV5" s="343"/>
      <c r="GW5" s="65" t="s">
        <v>104</v>
      </c>
      <c r="GX5" s="66" t="s">
        <v>105</v>
      </c>
      <c r="GY5" s="64"/>
      <c r="GZ5" s="343" t="s">
        <v>103</v>
      </c>
      <c r="HA5" s="343"/>
      <c r="HB5" s="343"/>
      <c r="HC5" s="65" t="s">
        <v>104</v>
      </c>
      <c r="HD5" s="66" t="s">
        <v>105</v>
      </c>
      <c r="HE5" s="75"/>
      <c r="HF5" s="343" t="s">
        <v>103</v>
      </c>
      <c r="HG5" s="343"/>
      <c r="HH5" s="343"/>
      <c r="HI5" s="70" t="s">
        <v>104</v>
      </c>
      <c r="HJ5" s="71" t="s">
        <v>105</v>
      </c>
      <c r="HK5" s="64"/>
      <c r="HL5" s="343" t="s">
        <v>103</v>
      </c>
      <c r="HM5" s="343"/>
      <c r="HN5" s="343"/>
      <c r="HO5" s="65" t="s">
        <v>104</v>
      </c>
      <c r="HP5" s="66" t="s">
        <v>105</v>
      </c>
      <c r="HQ5" s="64"/>
      <c r="HR5" s="343" t="s">
        <v>103</v>
      </c>
      <c r="HS5" s="343"/>
      <c r="HT5" s="343"/>
      <c r="HU5" s="65" t="s">
        <v>104</v>
      </c>
      <c r="HV5" s="66" t="s">
        <v>105</v>
      </c>
      <c r="HW5" s="75"/>
      <c r="HX5" s="343" t="s">
        <v>103</v>
      </c>
      <c r="HY5" s="343"/>
      <c r="HZ5" s="343"/>
      <c r="IA5" s="70" t="s">
        <v>104</v>
      </c>
      <c r="IB5" s="71" t="s">
        <v>105</v>
      </c>
      <c r="IC5" s="64"/>
      <c r="ID5" s="343" t="s">
        <v>103</v>
      </c>
      <c r="IE5" s="343"/>
      <c r="IF5" s="343"/>
      <c r="IG5" s="65" t="s">
        <v>104</v>
      </c>
      <c r="IH5" s="66" t="s">
        <v>105</v>
      </c>
      <c r="II5" s="64"/>
      <c r="IJ5" s="343" t="s">
        <v>103</v>
      </c>
      <c r="IK5" s="343"/>
      <c r="IL5" s="343"/>
      <c r="IM5" s="65" t="s">
        <v>104</v>
      </c>
      <c r="IN5" s="66" t="s">
        <v>105</v>
      </c>
      <c r="IO5" s="75"/>
      <c r="IP5" s="343" t="s">
        <v>103</v>
      </c>
      <c r="IQ5" s="343"/>
      <c r="IR5" s="343"/>
      <c r="IS5" s="70" t="s">
        <v>104</v>
      </c>
      <c r="IT5" s="71" t="s">
        <v>105</v>
      </c>
      <c r="IU5" s="75"/>
      <c r="IV5" s="343" t="s">
        <v>103</v>
      </c>
      <c r="IW5" s="343"/>
      <c r="IX5" s="343"/>
      <c r="IY5" s="70" t="s">
        <v>104</v>
      </c>
      <c r="IZ5" s="71" t="s">
        <v>105</v>
      </c>
      <c r="JA5" s="64"/>
      <c r="JB5" s="343" t="s">
        <v>103</v>
      </c>
      <c r="JC5" s="343"/>
      <c r="JD5" s="343"/>
      <c r="JE5" s="65" t="s">
        <v>104</v>
      </c>
      <c r="JF5" s="66" t="s">
        <v>105</v>
      </c>
      <c r="JG5" s="75"/>
      <c r="JH5" s="343" t="s">
        <v>103</v>
      </c>
      <c r="JI5" s="343"/>
      <c r="JJ5" s="343"/>
      <c r="JK5" s="70" t="s">
        <v>104</v>
      </c>
      <c r="JL5" s="71" t="s">
        <v>105</v>
      </c>
      <c r="JM5" s="64"/>
      <c r="JN5" s="343" t="s">
        <v>103</v>
      </c>
      <c r="JO5" s="343"/>
      <c r="JP5" s="343"/>
      <c r="JQ5" s="65" t="s">
        <v>104</v>
      </c>
      <c r="JR5" s="66" t="s">
        <v>105</v>
      </c>
      <c r="JS5" s="64"/>
      <c r="JT5" s="343" t="s">
        <v>103</v>
      </c>
      <c r="JU5" s="343"/>
      <c r="JV5" s="343"/>
      <c r="JW5" s="65" t="s">
        <v>104</v>
      </c>
      <c r="JX5" s="66" t="s">
        <v>105</v>
      </c>
      <c r="JY5" s="75"/>
      <c r="JZ5" s="343" t="s">
        <v>103</v>
      </c>
      <c r="KA5" s="343"/>
      <c r="KB5" s="343"/>
      <c r="KC5" s="70" t="s">
        <v>104</v>
      </c>
      <c r="KD5" s="71" t="s">
        <v>105</v>
      </c>
      <c r="KE5" s="64"/>
      <c r="KF5" s="343" t="s">
        <v>103</v>
      </c>
      <c r="KG5" s="343"/>
      <c r="KH5" s="343"/>
      <c r="KI5" s="65" t="s">
        <v>104</v>
      </c>
      <c r="KJ5" s="66" t="s">
        <v>105</v>
      </c>
      <c r="KK5" s="75"/>
      <c r="KL5" s="343" t="s">
        <v>103</v>
      </c>
      <c r="KM5" s="343"/>
      <c r="KN5" s="343"/>
      <c r="KO5" s="70" t="s">
        <v>104</v>
      </c>
      <c r="KP5" s="71" t="s">
        <v>105</v>
      </c>
      <c r="KQ5" s="64"/>
      <c r="KR5" s="343" t="s">
        <v>103</v>
      </c>
      <c r="KS5" s="343"/>
      <c r="KT5" s="343"/>
      <c r="KU5" s="65" t="s">
        <v>104</v>
      </c>
      <c r="KV5" s="66" t="s">
        <v>105</v>
      </c>
      <c r="KW5" s="75"/>
      <c r="KX5" s="343" t="s">
        <v>103</v>
      </c>
      <c r="KY5" s="343"/>
      <c r="KZ5" s="343"/>
      <c r="LA5" s="70" t="s">
        <v>104</v>
      </c>
      <c r="LB5" s="71" t="s">
        <v>105</v>
      </c>
      <c r="LC5" s="64"/>
      <c r="LD5" s="343" t="s">
        <v>103</v>
      </c>
      <c r="LE5" s="343"/>
      <c r="LF5" s="343"/>
      <c r="LG5" s="65" t="s">
        <v>104</v>
      </c>
      <c r="LH5" s="66" t="s">
        <v>105</v>
      </c>
      <c r="LI5" s="75"/>
      <c r="LJ5" s="343" t="s">
        <v>103</v>
      </c>
      <c r="LK5" s="343"/>
      <c r="LL5" s="343"/>
      <c r="LM5" s="70" t="s">
        <v>104</v>
      </c>
      <c r="LN5" s="71" t="s">
        <v>105</v>
      </c>
      <c r="LO5" s="64"/>
      <c r="LP5" s="343" t="s">
        <v>103</v>
      </c>
      <c r="LQ5" s="343"/>
      <c r="LR5" s="343"/>
      <c r="LS5" s="65" t="s">
        <v>104</v>
      </c>
      <c r="LT5" s="66" t="s">
        <v>105</v>
      </c>
      <c r="LU5" s="75"/>
      <c r="LV5" s="343" t="s">
        <v>103</v>
      </c>
      <c r="LW5" s="343"/>
      <c r="LX5" s="343"/>
      <c r="LY5" s="70" t="s">
        <v>104</v>
      </c>
      <c r="LZ5" s="71" t="s">
        <v>105</v>
      </c>
      <c r="MA5" s="64"/>
      <c r="MB5" s="343" t="s">
        <v>103</v>
      </c>
      <c r="MC5" s="343"/>
      <c r="MD5" s="343"/>
      <c r="ME5" s="65" t="s">
        <v>104</v>
      </c>
      <c r="MF5" s="66" t="s">
        <v>105</v>
      </c>
      <c r="MG5" s="75"/>
      <c r="MH5" s="343" t="s">
        <v>103</v>
      </c>
      <c r="MI5" s="343"/>
      <c r="MJ5" s="343"/>
      <c r="MK5" s="70" t="s">
        <v>104</v>
      </c>
      <c r="ML5" s="71" t="s">
        <v>105</v>
      </c>
      <c r="MM5" s="64"/>
      <c r="MN5" s="343" t="s">
        <v>103</v>
      </c>
      <c r="MO5" s="343"/>
      <c r="MP5" s="343"/>
      <c r="MQ5" s="65" t="s">
        <v>104</v>
      </c>
      <c r="MR5" s="66" t="s">
        <v>105</v>
      </c>
      <c r="MS5" s="75"/>
      <c r="MT5" s="343" t="s">
        <v>103</v>
      </c>
      <c r="MU5" s="343"/>
      <c r="MV5" s="343"/>
      <c r="MW5" s="70" t="s">
        <v>104</v>
      </c>
      <c r="MX5" s="71" t="s">
        <v>105</v>
      </c>
      <c r="MY5" s="64"/>
      <c r="MZ5" s="344" t="s">
        <v>103</v>
      </c>
      <c r="NA5" s="343"/>
      <c r="NB5" s="343"/>
      <c r="NC5" s="65" t="s">
        <v>104</v>
      </c>
      <c r="ND5" s="66" t="s">
        <v>105</v>
      </c>
      <c r="NE5" s="64"/>
      <c r="NF5" s="344" t="s">
        <v>103</v>
      </c>
      <c r="NG5" s="343"/>
      <c r="NH5" s="343"/>
      <c r="NI5" s="65" t="s">
        <v>104</v>
      </c>
      <c r="NJ5" s="66" t="s">
        <v>105</v>
      </c>
      <c r="NK5" s="75"/>
      <c r="NL5" s="343" t="s">
        <v>103</v>
      </c>
      <c r="NM5" s="343"/>
      <c r="NN5" s="343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345</v>
      </c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345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345</v>
      </c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355</v>
      </c>
      <c r="HD9" s="84" t="s">
        <v>345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345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355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355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379</v>
      </c>
      <c r="HP18" s="84" t="s">
        <v>119</v>
      </c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355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345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345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379</v>
      </c>
      <c r="HP24" s="339" t="s">
        <v>1</v>
      </c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345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345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345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379</v>
      </c>
      <c r="HP25" s="84" t="s">
        <v>3</v>
      </c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355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345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379</v>
      </c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379</v>
      </c>
      <c r="HP30" s="84" t="s">
        <v>379</v>
      </c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345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379</v>
      </c>
      <c r="HP43" s="84" t="s">
        <v>119</v>
      </c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355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355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399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345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345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355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345</v>
      </c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345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345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345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355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355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355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345</v>
      </c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401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345</v>
      </c>
      <c r="HE77" s="56"/>
      <c r="HF77" s="92">
        <v>3</v>
      </c>
      <c r="HG77" s="85" t="s">
        <v>0</v>
      </c>
      <c r="HH77" s="92">
        <v>1</v>
      </c>
      <c r="HI77" s="85" t="s">
        <v>355</v>
      </c>
      <c r="HJ77" s="84" t="s">
        <v>345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345</v>
      </c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345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345</v>
      </c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345</v>
      </c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345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345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355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345</v>
      </c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345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345</v>
      </c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398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355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355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355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345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345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345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355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355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345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IF108" activePane="bottomRight" state="frozen"/>
      <selection pane="topRight" activeCell="D1" sqref="D1"/>
      <selection pane="bottomLeft" activeCell="A12" sqref="A12"/>
      <selection pane="bottomRight" activeCell="IV7" sqref="IV7:IX7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43" width="4.33203125" style="21" customWidth="1"/>
    <col min="444" max="16384" width="9.109375" style="21"/>
  </cols>
  <sheetData>
    <row r="1" spans="1:443" ht="18" customHeight="1">
      <c r="A1" s="405"/>
      <c r="B1" s="405"/>
      <c r="C1" s="19"/>
      <c r="D1" s="380" t="str">
        <f>Tipy!D1</f>
        <v>1. kolo</v>
      </c>
      <c r="E1" s="381"/>
      <c r="F1" s="381"/>
      <c r="G1" s="381"/>
      <c r="H1" s="381"/>
      <c r="I1" s="382"/>
      <c r="J1" s="20"/>
      <c r="K1" s="380" t="str">
        <f>Tipy!J1</f>
        <v>2. kolo</v>
      </c>
      <c r="L1" s="381"/>
      <c r="M1" s="381"/>
      <c r="N1" s="381"/>
      <c r="O1" s="381"/>
      <c r="P1" s="382"/>
      <c r="Q1" s="20"/>
      <c r="R1" s="380" t="str">
        <f>Tipy!P1</f>
        <v>3. kolo</v>
      </c>
      <c r="S1" s="381"/>
      <c r="T1" s="381"/>
      <c r="U1" s="381"/>
      <c r="V1" s="381"/>
      <c r="W1" s="382"/>
      <c r="X1" s="20"/>
      <c r="Y1" s="380" t="str">
        <f>Tipy!V1</f>
        <v>4. kolo</v>
      </c>
      <c r="Z1" s="381"/>
      <c r="AA1" s="381"/>
      <c r="AB1" s="381"/>
      <c r="AC1" s="381"/>
      <c r="AD1" s="382"/>
      <c r="AE1" s="20"/>
      <c r="AF1" s="383" t="str">
        <f>Tipy!AB1</f>
        <v>Skupina</v>
      </c>
      <c r="AG1" s="384"/>
      <c r="AH1" s="384"/>
      <c r="AI1" s="384"/>
      <c r="AJ1" s="384"/>
      <c r="AK1" s="385"/>
      <c r="AL1" s="20"/>
      <c r="AM1" s="380" t="str">
        <f>Tipy!AH1</f>
        <v>5. kolo</v>
      </c>
      <c r="AN1" s="381"/>
      <c r="AO1" s="381"/>
      <c r="AP1" s="381"/>
      <c r="AQ1" s="381"/>
      <c r="AR1" s="382"/>
      <c r="AS1" s="20"/>
      <c r="AT1" s="389" t="str">
        <f>Tipy!AN1</f>
        <v>3. kolo</v>
      </c>
      <c r="AU1" s="387"/>
      <c r="AV1" s="387"/>
      <c r="AW1" s="387"/>
      <c r="AX1" s="387"/>
      <c r="AY1" s="388"/>
      <c r="AZ1" s="20"/>
      <c r="BA1" s="380" t="str">
        <f>Tipy!AT1</f>
        <v>6. kolo</v>
      </c>
      <c r="BB1" s="381"/>
      <c r="BC1" s="381"/>
      <c r="BD1" s="381"/>
      <c r="BE1" s="381"/>
      <c r="BF1" s="382"/>
      <c r="BG1" s="20"/>
      <c r="BH1" s="383" t="str">
        <f>Tipy!AZ1</f>
        <v>Skupina</v>
      </c>
      <c r="BI1" s="384"/>
      <c r="BJ1" s="384"/>
      <c r="BK1" s="384"/>
      <c r="BL1" s="384"/>
      <c r="BM1" s="385"/>
      <c r="BN1" s="20"/>
      <c r="BO1" s="380" t="str">
        <f>Tipy!BF1</f>
        <v>7. kolo</v>
      </c>
      <c r="BP1" s="381"/>
      <c r="BQ1" s="381"/>
      <c r="BR1" s="381"/>
      <c r="BS1" s="381"/>
      <c r="BT1" s="382"/>
      <c r="BU1" s="20"/>
      <c r="BV1" s="380" t="str">
        <f>Tipy!BL1</f>
        <v>8. kolo</v>
      </c>
      <c r="BW1" s="381"/>
      <c r="BX1" s="381"/>
      <c r="BY1" s="381"/>
      <c r="BZ1" s="381"/>
      <c r="CA1" s="382"/>
      <c r="CB1" s="20"/>
      <c r="CC1" s="383" t="str">
        <f>Tipy!BR1</f>
        <v>Skupina</v>
      </c>
      <c r="CD1" s="384"/>
      <c r="CE1" s="384"/>
      <c r="CF1" s="384"/>
      <c r="CG1" s="384"/>
      <c r="CH1" s="385"/>
      <c r="CI1" s="20"/>
      <c r="CJ1" s="380" t="str">
        <f>Tipy!BX1</f>
        <v>9. kolo</v>
      </c>
      <c r="CK1" s="381"/>
      <c r="CL1" s="381"/>
      <c r="CM1" s="381"/>
      <c r="CN1" s="381"/>
      <c r="CO1" s="382"/>
      <c r="CP1" s="20"/>
      <c r="CQ1" s="389" t="str">
        <f>Tipy!CD1</f>
        <v>4. kolo</v>
      </c>
      <c r="CR1" s="387"/>
      <c r="CS1" s="387"/>
      <c r="CT1" s="387"/>
      <c r="CU1" s="387"/>
      <c r="CV1" s="388"/>
      <c r="CW1" s="20"/>
      <c r="CX1" s="380" t="str">
        <f>Tipy!CJ1</f>
        <v>10. kolo</v>
      </c>
      <c r="CY1" s="381"/>
      <c r="CZ1" s="381"/>
      <c r="DA1" s="381"/>
      <c r="DB1" s="381"/>
      <c r="DC1" s="382"/>
      <c r="DD1" s="20"/>
      <c r="DE1" s="383" t="str">
        <f>Tipy!CP1</f>
        <v>Skupina</v>
      </c>
      <c r="DF1" s="384"/>
      <c r="DG1" s="384"/>
      <c r="DH1" s="384"/>
      <c r="DI1" s="384"/>
      <c r="DJ1" s="385"/>
      <c r="DK1" s="20"/>
      <c r="DL1" s="380" t="str">
        <f>Tipy!CV1</f>
        <v>11. kolo</v>
      </c>
      <c r="DM1" s="381"/>
      <c r="DN1" s="381"/>
      <c r="DO1" s="381"/>
      <c r="DP1" s="381"/>
      <c r="DQ1" s="382"/>
      <c r="DR1" s="20"/>
      <c r="DS1" s="380" t="str">
        <f>Tipy!DB1</f>
        <v>12. kolo</v>
      </c>
      <c r="DT1" s="381"/>
      <c r="DU1" s="381"/>
      <c r="DV1" s="381"/>
      <c r="DW1" s="381"/>
      <c r="DX1" s="382"/>
      <c r="DY1" s="20"/>
      <c r="DZ1" s="383" t="str">
        <f>Tipy!DH1</f>
        <v>Skupina</v>
      </c>
      <c r="EA1" s="384"/>
      <c r="EB1" s="384"/>
      <c r="EC1" s="384"/>
      <c r="ED1" s="384"/>
      <c r="EE1" s="385"/>
      <c r="EF1" s="20"/>
      <c r="EG1" s="380" t="str">
        <f>Tipy!DN1</f>
        <v>13. kolo</v>
      </c>
      <c r="EH1" s="381"/>
      <c r="EI1" s="381"/>
      <c r="EJ1" s="381"/>
      <c r="EK1" s="381"/>
      <c r="EL1" s="382"/>
      <c r="EM1" s="20"/>
      <c r="EN1" s="380" t="str">
        <f>Tipy!DT1</f>
        <v>14. kolo</v>
      </c>
      <c r="EO1" s="381"/>
      <c r="EP1" s="381"/>
      <c r="EQ1" s="381"/>
      <c r="ER1" s="381"/>
      <c r="ES1" s="382"/>
      <c r="ET1" s="20"/>
      <c r="EU1" s="380" t="str">
        <f>Tipy!DZ1</f>
        <v>15. kolo</v>
      </c>
      <c r="EV1" s="381"/>
      <c r="EW1" s="381"/>
      <c r="EX1" s="381"/>
      <c r="EY1" s="381"/>
      <c r="EZ1" s="382"/>
      <c r="FA1" s="20"/>
      <c r="FB1" s="383" t="str">
        <f>Tipy!EF1</f>
        <v>Skupina</v>
      </c>
      <c r="FC1" s="384"/>
      <c r="FD1" s="384"/>
      <c r="FE1" s="384"/>
      <c r="FF1" s="384"/>
      <c r="FG1" s="385"/>
      <c r="FH1" s="20"/>
      <c r="FI1" s="380" t="str">
        <f>Tipy!EL1</f>
        <v>16. kolo</v>
      </c>
      <c r="FJ1" s="381"/>
      <c r="FK1" s="381"/>
      <c r="FL1" s="381"/>
      <c r="FM1" s="381"/>
      <c r="FN1" s="382"/>
      <c r="FO1" s="20"/>
      <c r="FP1" s="380" t="str">
        <f>Tipy!ER1</f>
        <v>17. kolo</v>
      </c>
      <c r="FQ1" s="381"/>
      <c r="FR1" s="381"/>
      <c r="FS1" s="381"/>
      <c r="FT1" s="381"/>
      <c r="FU1" s="382"/>
      <c r="FV1" s="20"/>
      <c r="FW1" s="380" t="str">
        <f>Tipy!EX1</f>
        <v>18. kolo</v>
      </c>
      <c r="FX1" s="381"/>
      <c r="FY1" s="381"/>
      <c r="FZ1" s="381"/>
      <c r="GA1" s="381"/>
      <c r="GB1" s="382"/>
      <c r="GC1" s="20"/>
      <c r="GD1" s="389" t="str">
        <f>Tipy!FD1</f>
        <v>Štvrťfinále</v>
      </c>
      <c r="GE1" s="387"/>
      <c r="GF1" s="387"/>
      <c r="GG1" s="387"/>
      <c r="GH1" s="387"/>
      <c r="GI1" s="388"/>
      <c r="GJ1" s="20"/>
      <c r="GK1" s="380" t="str">
        <f>Tipy!FJ1</f>
        <v>19. kolo</v>
      </c>
      <c r="GL1" s="381"/>
      <c r="GM1" s="381"/>
      <c r="GN1" s="381"/>
      <c r="GO1" s="381"/>
      <c r="GP1" s="382"/>
      <c r="GQ1" s="20"/>
      <c r="GR1" s="380" t="str">
        <f>Tipy!FP1</f>
        <v>20. kolo</v>
      </c>
      <c r="GS1" s="381"/>
      <c r="GT1" s="381"/>
      <c r="GU1" s="381"/>
      <c r="GV1" s="381"/>
      <c r="GW1" s="382"/>
      <c r="GX1" s="20"/>
      <c r="GY1" s="380" t="str">
        <f>Tipy!FV1</f>
        <v>21. kolo</v>
      </c>
      <c r="GZ1" s="381"/>
      <c r="HA1" s="381"/>
      <c r="HB1" s="381"/>
      <c r="HC1" s="381"/>
      <c r="HD1" s="382"/>
      <c r="HE1" s="20"/>
      <c r="HF1" s="386" t="str">
        <f>Tipy!GB1</f>
        <v>3. kolo</v>
      </c>
      <c r="HG1" s="378"/>
      <c r="HH1" s="378"/>
      <c r="HI1" s="378"/>
      <c r="HJ1" s="378"/>
      <c r="HK1" s="379"/>
      <c r="HL1" s="20"/>
      <c r="HM1" s="389" t="str">
        <f>Tipy!GH1</f>
        <v>Semifinále - 1.z</v>
      </c>
      <c r="HN1" s="387"/>
      <c r="HO1" s="387"/>
      <c r="HP1" s="387"/>
      <c r="HQ1" s="387"/>
      <c r="HR1" s="388"/>
      <c r="HS1" s="20"/>
      <c r="HT1" s="380" t="str">
        <f>Tipy!GN1</f>
        <v>22. kolo</v>
      </c>
      <c r="HU1" s="381"/>
      <c r="HV1" s="381"/>
      <c r="HW1" s="381"/>
      <c r="HX1" s="381"/>
      <c r="HY1" s="382"/>
      <c r="HZ1" s="20"/>
      <c r="IA1" s="389" t="str">
        <f>Tipy!GT1</f>
        <v>Semifinále - 2.z</v>
      </c>
      <c r="IB1" s="387"/>
      <c r="IC1" s="387"/>
      <c r="ID1" s="387"/>
      <c r="IE1" s="387"/>
      <c r="IF1" s="388"/>
      <c r="IG1" s="20"/>
      <c r="IH1" s="380" t="str">
        <f>Tipy!GZ1</f>
        <v>23. kolo</v>
      </c>
      <c r="II1" s="381"/>
      <c r="IJ1" s="381"/>
      <c r="IK1" s="381"/>
      <c r="IL1" s="381"/>
      <c r="IM1" s="382"/>
      <c r="IN1" s="20"/>
      <c r="IO1" s="386" t="str">
        <f>Tipy!HF1</f>
        <v>4. kolo</v>
      </c>
      <c r="IP1" s="378"/>
      <c r="IQ1" s="378"/>
      <c r="IR1" s="378"/>
      <c r="IS1" s="378"/>
      <c r="IT1" s="379"/>
      <c r="IU1" s="20"/>
      <c r="IV1" s="380" t="str">
        <f>Tipy!HL1</f>
        <v>24. kolo</v>
      </c>
      <c r="IW1" s="381"/>
      <c r="IX1" s="381"/>
      <c r="IY1" s="381"/>
      <c r="IZ1" s="381"/>
      <c r="JA1" s="382"/>
      <c r="JB1" s="20"/>
      <c r="JC1" s="380" t="str">
        <f>Tipy!HR1</f>
        <v>25. kolo</v>
      </c>
      <c r="JD1" s="381"/>
      <c r="JE1" s="381"/>
      <c r="JF1" s="381"/>
      <c r="JG1" s="381"/>
      <c r="JH1" s="382"/>
      <c r="JI1" s="20"/>
      <c r="JJ1" s="383" t="str">
        <f>Tipy!HX1</f>
        <v>Osemfinále - 1.z</v>
      </c>
      <c r="JK1" s="384"/>
      <c r="JL1" s="384"/>
      <c r="JM1" s="384"/>
      <c r="JN1" s="384"/>
      <c r="JO1" s="385"/>
      <c r="JP1" s="20"/>
      <c r="JQ1" s="380" t="str">
        <f>Tipy!ID1</f>
        <v>26. kolo</v>
      </c>
      <c r="JR1" s="381"/>
      <c r="JS1" s="381"/>
      <c r="JT1" s="381"/>
      <c r="JU1" s="381"/>
      <c r="JV1" s="382"/>
      <c r="JW1" s="20"/>
      <c r="JX1" s="380" t="str">
        <f>Tipy!IJ1</f>
        <v>27. kolo</v>
      </c>
      <c r="JY1" s="381"/>
      <c r="JZ1" s="381"/>
      <c r="KA1" s="381"/>
      <c r="KB1" s="381"/>
      <c r="KC1" s="382"/>
      <c r="KD1" s="20"/>
      <c r="KE1" s="389" t="str">
        <f>Tipy!IP1</f>
        <v>Finále</v>
      </c>
      <c r="KF1" s="387"/>
      <c r="KG1" s="387"/>
      <c r="KH1" s="387"/>
      <c r="KI1" s="387"/>
      <c r="KJ1" s="388"/>
      <c r="KK1" s="20"/>
      <c r="KL1" s="386" t="str">
        <f>Tipy!IV1</f>
        <v>5. kolo</v>
      </c>
      <c r="KM1" s="378"/>
      <c r="KN1" s="378"/>
      <c r="KO1" s="378"/>
      <c r="KP1" s="378"/>
      <c r="KQ1" s="379"/>
      <c r="KR1" s="20"/>
      <c r="KS1" s="380" t="str">
        <f>Tipy!JB1</f>
        <v>28. kolo</v>
      </c>
      <c r="KT1" s="381"/>
      <c r="KU1" s="381"/>
      <c r="KV1" s="381"/>
      <c r="KW1" s="381"/>
      <c r="KX1" s="382"/>
      <c r="KY1" s="20"/>
      <c r="KZ1" s="383" t="str">
        <f>Tipy!JH1</f>
        <v>Osemfinále - 2.z</v>
      </c>
      <c r="LA1" s="384"/>
      <c r="LB1" s="384"/>
      <c r="LC1" s="384"/>
      <c r="LD1" s="384"/>
      <c r="LE1" s="385"/>
      <c r="LF1" s="20"/>
      <c r="LG1" s="380" t="str">
        <f>Tipy!JN1</f>
        <v>29. kolo</v>
      </c>
      <c r="LH1" s="381"/>
      <c r="LI1" s="381"/>
      <c r="LJ1" s="381"/>
      <c r="LK1" s="381"/>
      <c r="LL1" s="382"/>
      <c r="LM1" s="20"/>
      <c r="LN1" s="380" t="str">
        <f>Tipy!JT1</f>
        <v>30. kolo</v>
      </c>
      <c r="LO1" s="381"/>
      <c r="LP1" s="381"/>
      <c r="LQ1" s="381"/>
      <c r="LR1" s="381"/>
      <c r="LS1" s="382"/>
      <c r="LT1" s="20"/>
      <c r="LU1" s="386" t="str">
        <f>Tipy!JZ1</f>
        <v>Štvrťfinále</v>
      </c>
      <c r="LV1" s="378"/>
      <c r="LW1" s="378"/>
      <c r="LX1" s="378"/>
      <c r="LY1" s="378"/>
      <c r="LZ1" s="379"/>
      <c r="MA1" s="20"/>
      <c r="MB1" s="380" t="str">
        <f>Tipy!KF1</f>
        <v>31. kolo</v>
      </c>
      <c r="MC1" s="381"/>
      <c r="MD1" s="381"/>
      <c r="ME1" s="381"/>
      <c r="MF1" s="381"/>
      <c r="MG1" s="382"/>
      <c r="MH1" s="20"/>
      <c r="MI1" s="383" t="str">
        <f>Tipy!KL1</f>
        <v>Štvrťfinále - 1.z</v>
      </c>
      <c r="MJ1" s="384"/>
      <c r="MK1" s="384"/>
      <c r="ML1" s="384"/>
      <c r="MM1" s="384"/>
      <c r="MN1" s="385"/>
      <c r="MO1" s="20"/>
      <c r="MP1" s="380" t="str">
        <f>Tipy!KR1</f>
        <v>32. kolo</v>
      </c>
      <c r="MQ1" s="381"/>
      <c r="MR1" s="381"/>
      <c r="MS1" s="381"/>
      <c r="MT1" s="381"/>
      <c r="MU1" s="382"/>
      <c r="MV1" s="20"/>
      <c r="MW1" s="383" t="str">
        <f>Tipy!KX1</f>
        <v>Štvrťfinále - 2.z</v>
      </c>
      <c r="MX1" s="384"/>
      <c r="MY1" s="384"/>
      <c r="MZ1" s="384"/>
      <c r="NA1" s="384"/>
      <c r="NB1" s="385"/>
      <c r="NC1" s="20"/>
      <c r="ND1" s="380" t="str">
        <f>Tipy!LD1</f>
        <v>33. kolo</v>
      </c>
      <c r="NE1" s="381"/>
      <c r="NF1" s="381"/>
      <c r="NG1" s="381"/>
      <c r="NH1" s="381"/>
      <c r="NI1" s="382"/>
      <c r="NJ1" s="20"/>
      <c r="NK1" s="386" t="str">
        <f>Tipy!LJ1</f>
        <v>Semifinále</v>
      </c>
      <c r="NL1" s="378"/>
      <c r="NM1" s="378"/>
      <c r="NN1" s="378"/>
      <c r="NO1" s="378"/>
      <c r="NP1" s="379"/>
      <c r="NQ1" s="20"/>
      <c r="NR1" s="380" t="str">
        <f>Tipy!LP1</f>
        <v>34. kolo</v>
      </c>
      <c r="NS1" s="381"/>
      <c r="NT1" s="381"/>
      <c r="NU1" s="381"/>
      <c r="NV1" s="381"/>
      <c r="NW1" s="382"/>
      <c r="NX1" s="20"/>
      <c r="NY1" s="383" t="str">
        <f>Tipy!LV1</f>
        <v>Semifinále - 1.z</v>
      </c>
      <c r="NZ1" s="384"/>
      <c r="OA1" s="384"/>
      <c r="OB1" s="384"/>
      <c r="OC1" s="384"/>
      <c r="OD1" s="385"/>
      <c r="OE1" s="20"/>
      <c r="OF1" s="380" t="str">
        <f>Tipy!MB1</f>
        <v>35. kolo</v>
      </c>
      <c r="OG1" s="381"/>
      <c r="OH1" s="381"/>
      <c r="OI1" s="381"/>
      <c r="OJ1" s="381"/>
      <c r="OK1" s="382"/>
      <c r="OL1" s="20"/>
      <c r="OM1" s="383" t="str">
        <f>Tipy!MH1</f>
        <v>Semifinále - 2.z</v>
      </c>
      <c r="ON1" s="384"/>
      <c r="OO1" s="384"/>
      <c r="OP1" s="384"/>
      <c r="OQ1" s="384"/>
      <c r="OR1" s="385"/>
      <c r="OS1" s="20"/>
      <c r="OT1" s="380" t="str">
        <f>Tipy!MN1</f>
        <v>36. kolo</v>
      </c>
      <c r="OU1" s="381"/>
      <c r="OV1" s="381"/>
      <c r="OW1" s="381"/>
      <c r="OX1" s="381"/>
      <c r="OY1" s="382"/>
      <c r="OZ1" s="20"/>
      <c r="PA1" s="386" t="str">
        <f>Tipy!MT1</f>
        <v>Finále</v>
      </c>
      <c r="PB1" s="378"/>
      <c r="PC1" s="378"/>
      <c r="PD1" s="378"/>
      <c r="PE1" s="378"/>
      <c r="PF1" s="379"/>
      <c r="PG1" s="20"/>
      <c r="PH1" s="380" t="str">
        <f>Tipy!MZ1</f>
        <v>37. kolo</v>
      </c>
      <c r="PI1" s="381"/>
      <c r="PJ1" s="381"/>
      <c r="PK1" s="381"/>
      <c r="PL1" s="381"/>
      <c r="PM1" s="382"/>
      <c r="PN1" s="20"/>
      <c r="PO1" s="380" t="str">
        <f>Tipy!NF1</f>
        <v>38. kolo</v>
      </c>
      <c r="PP1" s="381"/>
      <c r="PQ1" s="381"/>
      <c r="PR1" s="381"/>
      <c r="PS1" s="381"/>
      <c r="PT1" s="382"/>
      <c r="PU1" s="20"/>
      <c r="PV1" s="383" t="str">
        <f>Tipy!NL1</f>
        <v>Finále</v>
      </c>
      <c r="PW1" s="384"/>
      <c r="PX1" s="384"/>
      <c r="PY1" s="384"/>
      <c r="PZ1" s="384"/>
      <c r="QA1" s="385"/>
    </row>
    <row r="2" spans="1:443" ht="18" customHeight="1">
      <c r="A2" s="405"/>
      <c r="B2" s="405"/>
      <c r="C2" s="19"/>
      <c r="D2" s="347">
        <f>Tipy!D2</f>
        <v>44422.770833333336</v>
      </c>
      <c r="E2" s="348"/>
      <c r="F2" s="348"/>
      <c r="G2" s="348"/>
      <c r="H2" s="381"/>
      <c r="I2" s="382"/>
      <c r="J2" s="22"/>
      <c r="K2" s="347">
        <f>Tipy!J2</f>
        <v>44429.5625</v>
      </c>
      <c r="L2" s="348"/>
      <c r="M2" s="348"/>
      <c r="N2" s="348"/>
      <c r="O2" s="381"/>
      <c r="P2" s="382"/>
      <c r="Q2" s="22"/>
      <c r="R2" s="347">
        <f>Tipy!P2</f>
        <v>44436.770833333336</v>
      </c>
      <c r="S2" s="348"/>
      <c r="T2" s="348"/>
      <c r="U2" s="348"/>
      <c r="V2" s="381"/>
      <c r="W2" s="382"/>
      <c r="X2" s="22"/>
      <c r="Y2" s="347">
        <f>Tipy!V2</f>
        <v>44451.729166666664</v>
      </c>
      <c r="Z2" s="348"/>
      <c r="AA2" s="348"/>
      <c r="AB2" s="348"/>
      <c r="AC2" s="381"/>
      <c r="AD2" s="382"/>
      <c r="AE2" s="22"/>
      <c r="AF2" s="355">
        <f>Tipy!AB2</f>
        <v>44454.875</v>
      </c>
      <c r="AG2" s="356"/>
      <c r="AH2" s="356"/>
      <c r="AI2" s="356"/>
      <c r="AJ2" s="384"/>
      <c r="AK2" s="385"/>
      <c r="AL2" s="22"/>
      <c r="AM2" s="347">
        <f>Tipy!AH2</f>
        <v>44457.666666666664</v>
      </c>
      <c r="AN2" s="348"/>
      <c r="AO2" s="348"/>
      <c r="AP2" s="348"/>
      <c r="AQ2" s="381"/>
      <c r="AR2" s="382"/>
      <c r="AS2" s="22"/>
      <c r="AT2" s="364">
        <f>Tipy!AN2</f>
        <v>44460.864583333336</v>
      </c>
      <c r="AU2" s="365"/>
      <c r="AV2" s="365"/>
      <c r="AW2" s="365"/>
      <c r="AX2" s="387"/>
      <c r="AY2" s="388"/>
      <c r="AZ2" s="22"/>
      <c r="BA2" s="347">
        <f>Tipy!AT2</f>
        <v>44464.770833333336</v>
      </c>
      <c r="BB2" s="348"/>
      <c r="BC2" s="348"/>
      <c r="BD2" s="348"/>
      <c r="BE2" s="381"/>
      <c r="BF2" s="382"/>
      <c r="BG2" s="22"/>
      <c r="BH2" s="355">
        <f>Tipy!AZ2</f>
        <v>44467.875</v>
      </c>
      <c r="BI2" s="356"/>
      <c r="BJ2" s="356"/>
      <c r="BK2" s="356"/>
      <c r="BL2" s="384"/>
      <c r="BM2" s="385"/>
      <c r="BN2" s="22"/>
      <c r="BO2" s="347">
        <f>Tipy!BF2</f>
        <v>44472.729166666664</v>
      </c>
      <c r="BP2" s="348"/>
      <c r="BQ2" s="348"/>
      <c r="BR2" s="348"/>
      <c r="BS2" s="381"/>
      <c r="BT2" s="382"/>
      <c r="BU2" s="22"/>
      <c r="BV2" s="347">
        <f>Tipy!BL2</f>
        <v>44485.5625</v>
      </c>
      <c r="BW2" s="348"/>
      <c r="BX2" s="348"/>
      <c r="BY2" s="348"/>
      <c r="BZ2" s="381"/>
      <c r="CA2" s="382"/>
      <c r="CB2" s="22"/>
      <c r="CC2" s="355">
        <f>Tipy!BR2</f>
        <v>44488.875</v>
      </c>
      <c r="CD2" s="356"/>
      <c r="CE2" s="356"/>
      <c r="CF2" s="356"/>
      <c r="CG2" s="384"/>
      <c r="CH2" s="385"/>
      <c r="CI2" s="22"/>
      <c r="CJ2" s="347">
        <f>Tipy!BX2</f>
        <v>44493.729166666664</v>
      </c>
      <c r="CK2" s="348"/>
      <c r="CL2" s="348"/>
      <c r="CM2" s="348"/>
      <c r="CN2" s="381"/>
      <c r="CO2" s="382"/>
      <c r="CP2" s="22"/>
      <c r="CQ2" s="364">
        <f>Tipy!CD2</f>
        <v>44496.864583333336</v>
      </c>
      <c r="CR2" s="365"/>
      <c r="CS2" s="365"/>
      <c r="CT2" s="365"/>
      <c r="CU2" s="387"/>
      <c r="CV2" s="388"/>
      <c r="CW2" s="22"/>
      <c r="CX2" s="347">
        <f>Tipy!CJ2</f>
        <v>44499.666666666664</v>
      </c>
      <c r="CY2" s="348"/>
      <c r="CZ2" s="348"/>
      <c r="DA2" s="348"/>
      <c r="DB2" s="381"/>
      <c r="DC2" s="382"/>
      <c r="DD2" s="22"/>
      <c r="DE2" s="355">
        <f>Tipy!CP2</f>
        <v>44503.875</v>
      </c>
      <c r="DF2" s="356"/>
      <c r="DG2" s="356"/>
      <c r="DH2" s="356"/>
      <c r="DI2" s="384"/>
      <c r="DJ2" s="385"/>
      <c r="DK2" s="22"/>
      <c r="DL2" s="347">
        <f>Tipy!CV2</f>
        <v>44507.729166666664</v>
      </c>
      <c r="DM2" s="348"/>
      <c r="DN2" s="348"/>
      <c r="DO2" s="348"/>
      <c r="DP2" s="381"/>
      <c r="DQ2" s="382"/>
      <c r="DR2" s="22"/>
      <c r="DS2" s="347">
        <f>Tipy!DB2</f>
        <v>44520.770833333336</v>
      </c>
      <c r="DT2" s="348"/>
      <c r="DU2" s="348"/>
      <c r="DV2" s="348"/>
      <c r="DW2" s="381"/>
      <c r="DX2" s="382"/>
      <c r="DY2" s="22"/>
      <c r="DZ2" s="355">
        <f>Tipy!DH2</f>
        <v>44524.875</v>
      </c>
      <c r="EA2" s="356"/>
      <c r="EB2" s="356"/>
      <c r="EC2" s="356"/>
      <c r="ED2" s="384"/>
      <c r="EE2" s="385"/>
      <c r="EF2" s="22"/>
      <c r="EG2" s="347">
        <f>Tipy!DN2</f>
        <v>44527.666666666664</v>
      </c>
      <c r="EH2" s="348"/>
      <c r="EI2" s="348"/>
      <c r="EJ2" s="348"/>
      <c r="EK2" s="381"/>
      <c r="EL2" s="382"/>
      <c r="EM2" s="22"/>
      <c r="EN2" s="347">
        <f>Tipy!DT2</f>
        <v>44531.885416666664</v>
      </c>
      <c r="EO2" s="348"/>
      <c r="EP2" s="348"/>
      <c r="EQ2" s="348"/>
      <c r="ER2" s="381"/>
      <c r="ES2" s="382"/>
      <c r="ET2" s="22"/>
      <c r="EU2" s="347">
        <f>Tipy!DZ2</f>
        <v>44534.666666666664</v>
      </c>
      <c r="EV2" s="348"/>
      <c r="EW2" s="348"/>
      <c r="EX2" s="348"/>
      <c r="EY2" s="381"/>
      <c r="EZ2" s="382"/>
      <c r="FA2" s="22"/>
      <c r="FB2" s="355">
        <f>Tipy!EF2</f>
        <v>44537.875</v>
      </c>
      <c r="FC2" s="356"/>
      <c r="FD2" s="356"/>
      <c r="FE2" s="356"/>
      <c r="FF2" s="384"/>
      <c r="FG2" s="385"/>
      <c r="FH2" s="22"/>
      <c r="FI2" s="347">
        <f>Tipy!EL2</f>
        <v>44541.666666666664</v>
      </c>
      <c r="FJ2" s="348"/>
      <c r="FK2" s="348"/>
      <c r="FL2" s="348"/>
      <c r="FM2" s="381"/>
      <c r="FN2" s="382"/>
      <c r="FO2" s="22"/>
      <c r="FP2" s="347">
        <f>Tipy!ER2</f>
        <v>44546.875</v>
      </c>
      <c r="FQ2" s="348"/>
      <c r="FR2" s="348"/>
      <c r="FS2" s="348"/>
      <c r="FT2" s="381"/>
      <c r="FU2" s="382"/>
      <c r="FV2" s="22"/>
      <c r="FW2" s="347">
        <f>Tipy!EX2</f>
        <v>44549.729166666664</v>
      </c>
      <c r="FX2" s="348"/>
      <c r="FY2" s="348"/>
      <c r="FZ2" s="348"/>
      <c r="GA2" s="381"/>
      <c r="GB2" s="382"/>
      <c r="GC2" s="22"/>
      <c r="GD2" s="364">
        <f>Tipy!FD2</f>
        <v>44552.864583333336</v>
      </c>
      <c r="GE2" s="365"/>
      <c r="GF2" s="365"/>
      <c r="GG2" s="365"/>
      <c r="GH2" s="387"/>
      <c r="GI2" s="388"/>
      <c r="GJ2" s="22"/>
      <c r="GK2" s="347">
        <f>Tipy!FJ2</f>
        <v>44556.5625</v>
      </c>
      <c r="GL2" s="348"/>
      <c r="GM2" s="348"/>
      <c r="GN2" s="348"/>
      <c r="GO2" s="381"/>
      <c r="GP2" s="382"/>
      <c r="GQ2" s="22"/>
      <c r="GR2" s="347">
        <f>Tipy!FP2</f>
        <v>44558.875</v>
      </c>
      <c r="GS2" s="348"/>
      <c r="GT2" s="348"/>
      <c r="GU2" s="348"/>
      <c r="GV2" s="381"/>
      <c r="GW2" s="382"/>
      <c r="GX2" s="22"/>
      <c r="GY2" s="347">
        <f>Tipy!FV2</f>
        <v>44563.729166666664</v>
      </c>
      <c r="GZ2" s="348"/>
      <c r="HA2" s="348"/>
      <c r="HB2" s="348"/>
      <c r="HC2" s="381"/>
      <c r="HD2" s="382"/>
      <c r="HE2" s="22"/>
      <c r="HF2" s="374">
        <f>Tipy!GB2</f>
        <v>44570.625</v>
      </c>
      <c r="HG2" s="375"/>
      <c r="HH2" s="375"/>
      <c r="HI2" s="375"/>
      <c r="HJ2" s="378"/>
      <c r="HK2" s="379"/>
      <c r="HL2" s="22"/>
      <c r="HM2" s="364">
        <f>Tipy!GH2</f>
        <v>44574.864583333336</v>
      </c>
      <c r="HN2" s="365"/>
      <c r="HO2" s="365"/>
      <c r="HP2" s="365"/>
      <c r="HQ2" s="387"/>
      <c r="HR2" s="388"/>
      <c r="HS2" s="22"/>
      <c r="HT2" s="347">
        <f>Tipy!GN2</f>
        <v>44577.625</v>
      </c>
      <c r="HU2" s="348"/>
      <c r="HV2" s="348"/>
      <c r="HW2" s="348"/>
      <c r="HX2" s="381"/>
      <c r="HY2" s="382"/>
      <c r="HZ2" s="22"/>
      <c r="IA2" s="364">
        <f>Tipy!GT2</f>
        <v>44581.864583333336</v>
      </c>
      <c r="IB2" s="365"/>
      <c r="IC2" s="365"/>
      <c r="ID2" s="365"/>
      <c r="IE2" s="387"/>
      <c r="IF2" s="388"/>
      <c r="IG2" s="22"/>
      <c r="IH2" s="347">
        <f>Tipy!GZ2</f>
        <v>44584.625</v>
      </c>
      <c r="II2" s="348"/>
      <c r="IJ2" s="348"/>
      <c r="IK2" s="348"/>
      <c r="IL2" s="381"/>
      <c r="IM2" s="382"/>
      <c r="IN2" s="22"/>
      <c r="IO2" s="374">
        <f>Tipy!HF2</f>
        <v>44598.541666666664</v>
      </c>
      <c r="IP2" s="375"/>
      <c r="IQ2" s="375"/>
      <c r="IR2" s="375"/>
      <c r="IS2" s="378"/>
      <c r="IT2" s="379"/>
      <c r="IU2" s="22"/>
      <c r="IV2" s="347">
        <f>Tipy!HL2</f>
        <v>44602.864583333336</v>
      </c>
      <c r="IW2" s="348"/>
      <c r="IX2" s="348"/>
      <c r="IY2" s="348"/>
      <c r="IZ2" s="381"/>
      <c r="JA2" s="382"/>
      <c r="JB2" s="22"/>
      <c r="JC2" s="347">
        <f>Tipy!HR2</f>
        <v>44605.625</v>
      </c>
      <c r="JD2" s="348"/>
      <c r="JE2" s="348"/>
      <c r="JF2" s="348"/>
      <c r="JG2" s="381"/>
      <c r="JH2" s="382"/>
      <c r="JI2" s="22"/>
      <c r="JJ2" s="355">
        <f>Tipy!HX2</f>
        <v>44608.875</v>
      </c>
      <c r="JK2" s="356"/>
      <c r="JL2" s="356"/>
      <c r="JM2" s="356"/>
      <c r="JN2" s="384"/>
      <c r="JO2" s="385"/>
      <c r="JP2" s="22"/>
      <c r="JQ2" s="347">
        <f>Tipy!ID2</f>
        <v>44611.666666666664</v>
      </c>
      <c r="JR2" s="348"/>
      <c r="JS2" s="348"/>
      <c r="JT2" s="348"/>
      <c r="JU2" s="381"/>
      <c r="JV2" s="382"/>
      <c r="JW2" s="22"/>
      <c r="JX2" s="347">
        <f>Tipy!IJ2</f>
        <v>44618.666666666664</v>
      </c>
      <c r="JY2" s="348"/>
      <c r="JZ2" s="348"/>
      <c r="KA2" s="348"/>
      <c r="KB2" s="381"/>
      <c r="KC2" s="382"/>
      <c r="KD2" s="22"/>
      <c r="KE2" s="364">
        <f>Tipy!IP2</f>
        <v>44619.666666666664</v>
      </c>
      <c r="KF2" s="365"/>
      <c r="KG2" s="365"/>
      <c r="KH2" s="365"/>
      <c r="KI2" s="387"/>
      <c r="KJ2" s="388"/>
      <c r="KK2" s="22"/>
      <c r="KL2" s="374" t="str">
        <f>Tipy!IV2</f>
        <v>x.3.2022  xx:xx</v>
      </c>
      <c r="KM2" s="375"/>
      <c r="KN2" s="375"/>
      <c r="KO2" s="375"/>
      <c r="KP2" s="378"/>
      <c r="KQ2" s="379"/>
      <c r="KR2" s="22"/>
      <c r="KS2" s="347">
        <f>Tipy!JB2</f>
        <v>44625.666666666664</v>
      </c>
      <c r="KT2" s="348"/>
      <c r="KU2" s="348"/>
      <c r="KV2" s="348"/>
      <c r="KW2" s="381"/>
      <c r="KX2" s="382"/>
      <c r="KY2" s="22"/>
      <c r="KZ2" s="355">
        <f>Tipy!JH2</f>
        <v>44628.875</v>
      </c>
      <c r="LA2" s="356"/>
      <c r="LB2" s="356"/>
      <c r="LC2" s="356"/>
      <c r="LD2" s="384"/>
      <c r="LE2" s="385"/>
      <c r="LF2" s="22"/>
      <c r="LG2" s="347">
        <f>Tipy!JN2</f>
        <v>44632.666666666664</v>
      </c>
      <c r="LH2" s="348"/>
      <c r="LI2" s="348"/>
      <c r="LJ2" s="348"/>
      <c r="LK2" s="381"/>
      <c r="LL2" s="382"/>
      <c r="LM2" s="22"/>
      <c r="LN2" s="347">
        <f>Tipy!JT2</f>
        <v>44639.666666666664</v>
      </c>
      <c r="LO2" s="348"/>
      <c r="LP2" s="348"/>
      <c r="LQ2" s="348"/>
      <c r="LR2" s="381"/>
      <c r="LS2" s="382"/>
      <c r="LT2" s="22"/>
      <c r="LU2" s="374" t="str">
        <f>Tipy!JZ2</f>
        <v>1x.3.2022  xx:xx</v>
      </c>
      <c r="LV2" s="375"/>
      <c r="LW2" s="375"/>
      <c r="LX2" s="375"/>
      <c r="LY2" s="378"/>
      <c r="LZ2" s="379"/>
      <c r="MA2" s="22"/>
      <c r="MB2" s="347">
        <f>Tipy!KF2</f>
        <v>44653.666666666664</v>
      </c>
      <c r="MC2" s="348"/>
      <c r="MD2" s="348"/>
      <c r="ME2" s="348"/>
      <c r="MF2" s="381"/>
      <c r="MG2" s="382"/>
      <c r="MH2" s="22"/>
      <c r="MI2" s="355" t="str">
        <f>Tipy!KL2</f>
        <v>x.4.2022  xx:xx</v>
      </c>
      <c r="MJ2" s="356"/>
      <c r="MK2" s="356"/>
      <c r="ML2" s="356"/>
      <c r="MM2" s="384"/>
      <c r="MN2" s="385"/>
      <c r="MO2" s="22"/>
      <c r="MP2" s="347">
        <f>Tipy!KR2</f>
        <v>44660.666666666664</v>
      </c>
      <c r="MQ2" s="348"/>
      <c r="MR2" s="348"/>
      <c r="MS2" s="348"/>
      <c r="MT2" s="381"/>
      <c r="MU2" s="382"/>
      <c r="MV2" s="22"/>
      <c r="MW2" s="355" t="str">
        <f>Tipy!KX2</f>
        <v>1x.4.2022  xx:xx</v>
      </c>
      <c r="MX2" s="356"/>
      <c r="MY2" s="356"/>
      <c r="MZ2" s="356"/>
      <c r="NA2" s="384"/>
      <c r="NB2" s="385"/>
      <c r="NC2" s="22"/>
      <c r="ND2" s="347">
        <f>Tipy!LD2</f>
        <v>44667.666666666664</v>
      </c>
      <c r="NE2" s="348"/>
      <c r="NF2" s="348"/>
      <c r="NG2" s="348"/>
      <c r="NH2" s="381"/>
      <c r="NI2" s="382"/>
      <c r="NJ2" s="22"/>
      <c r="NK2" s="374" t="str">
        <f>Tipy!LJ2</f>
        <v>1x.4.2022  xx:xx</v>
      </c>
      <c r="NL2" s="375"/>
      <c r="NM2" s="375"/>
      <c r="NN2" s="375"/>
      <c r="NO2" s="378"/>
      <c r="NP2" s="379"/>
      <c r="NQ2" s="22"/>
      <c r="NR2" s="347">
        <f>Tipy!LP2</f>
        <v>44674.666666666664</v>
      </c>
      <c r="NS2" s="348"/>
      <c r="NT2" s="348"/>
      <c r="NU2" s="348"/>
      <c r="NV2" s="381"/>
      <c r="NW2" s="382"/>
      <c r="NX2" s="22"/>
      <c r="NY2" s="355" t="str">
        <f>Tipy!LV2</f>
        <v>2x.4.2022  xx:xx</v>
      </c>
      <c r="NZ2" s="356"/>
      <c r="OA2" s="356"/>
      <c r="OB2" s="356"/>
      <c r="OC2" s="384"/>
      <c r="OD2" s="385"/>
      <c r="OE2" s="22"/>
      <c r="OF2" s="347">
        <f>Tipy!MB2</f>
        <v>44681.666666666664</v>
      </c>
      <c r="OG2" s="348"/>
      <c r="OH2" s="348"/>
      <c r="OI2" s="348"/>
      <c r="OJ2" s="381"/>
      <c r="OK2" s="382"/>
      <c r="OL2" s="22"/>
      <c r="OM2" s="355" t="str">
        <f>Tipy!MH2</f>
        <v>x.5.2022  xx:xx</v>
      </c>
      <c r="ON2" s="356"/>
      <c r="OO2" s="356"/>
      <c r="OP2" s="356"/>
      <c r="OQ2" s="384"/>
      <c r="OR2" s="385"/>
      <c r="OS2" s="22"/>
      <c r="OT2" s="347">
        <f>Tipy!MN2</f>
        <v>44688.666666666664</v>
      </c>
      <c r="OU2" s="348"/>
      <c r="OV2" s="348"/>
      <c r="OW2" s="348"/>
      <c r="OX2" s="381"/>
      <c r="OY2" s="382"/>
      <c r="OZ2" s="22"/>
      <c r="PA2" s="374" t="str">
        <f>Tipy!MT2</f>
        <v>14.5.2021  xx:xx</v>
      </c>
      <c r="PB2" s="375"/>
      <c r="PC2" s="375"/>
      <c r="PD2" s="375"/>
      <c r="PE2" s="378"/>
      <c r="PF2" s="379"/>
      <c r="PG2" s="22"/>
      <c r="PH2" s="347">
        <f>Tipy!MZ2</f>
        <v>44696.666666666664</v>
      </c>
      <c r="PI2" s="348"/>
      <c r="PJ2" s="348"/>
      <c r="PK2" s="348"/>
      <c r="PL2" s="381"/>
      <c r="PM2" s="382"/>
      <c r="PN2" s="22"/>
      <c r="PO2" s="347">
        <f>Tipy!NF2</f>
        <v>44703.708333333336</v>
      </c>
      <c r="PP2" s="348"/>
      <c r="PQ2" s="348"/>
      <c r="PR2" s="348"/>
      <c r="PS2" s="381"/>
      <c r="PT2" s="382"/>
      <c r="PU2" s="22"/>
      <c r="PV2" s="355" t="str">
        <f>Tipy!NL2</f>
        <v>28.5.2021  xx:xx</v>
      </c>
      <c r="PW2" s="356"/>
      <c r="PX2" s="356"/>
      <c r="PY2" s="356"/>
      <c r="PZ2" s="384"/>
      <c r="QA2" s="385"/>
    </row>
    <row r="3" spans="1:443" ht="18" customHeight="1" thickBot="1">
      <c r="A3" s="405"/>
      <c r="B3" s="405"/>
      <c r="C3" s="19"/>
      <c r="D3" s="349" t="str">
        <f>Tipy!D3</f>
        <v>Norwich (V)</v>
      </c>
      <c r="E3" s="350"/>
      <c r="F3" s="350"/>
      <c r="G3" s="27">
        <v>0</v>
      </c>
      <c r="H3" s="28" t="s">
        <v>0</v>
      </c>
      <c r="I3" s="29">
        <v>3</v>
      </c>
      <c r="J3" s="26"/>
      <c r="K3" s="349" t="str">
        <f>Tipy!J3</f>
        <v>Burnley (D)</v>
      </c>
      <c r="L3" s="350"/>
      <c r="M3" s="350"/>
      <c r="N3" s="27">
        <v>2</v>
      </c>
      <c r="O3" s="28" t="s">
        <v>0</v>
      </c>
      <c r="P3" s="29">
        <v>0</v>
      </c>
      <c r="Q3" s="26"/>
      <c r="R3" s="349" t="str">
        <f>Tipy!P3</f>
        <v>Chelsea (D)</v>
      </c>
      <c r="S3" s="350"/>
      <c r="T3" s="350"/>
      <c r="U3" s="27">
        <v>1</v>
      </c>
      <c r="V3" s="28" t="s">
        <v>0</v>
      </c>
      <c r="W3" s="29">
        <v>1</v>
      </c>
      <c r="X3" s="26"/>
      <c r="Y3" s="349" t="str">
        <f>Tipy!V3</f>
        <v>Leeds (V)</v>
      </c>
      <c r="Z3" s="350"/>
      <c r="AA3" s="350"/>
      <c r="AB3" s="27">
        <v>0</v>
      </c>
      <c r="AC3" s="28" t="s">
        <v>0</v>
      </c>
      <c r="AD3" s="29">
        <v>3</v>
      </c>
      <c r="AE3" s="26"/>
      <c r="AF3" s="357" t="str">
        <f>Tipy!AB3</f>
        <v>AC Milan (D)</v>
      </c>
      <c r="AG3" s="358"/>
      <c r="AH3" s="358"/>
      <c r="AI3" s="23">
        <v>3</v>
      </c>
      <c r="AJ3" s="24" t="s">
        <v>0</v>
      </c>
      <c r="AK3" s="25">
        <v>2</v>
      </c>
      <c r="AL3" s="26"/>
      <c r="AM3" s="349" t="str">
        <f>Tipy!AH3</f>
        <v>CrPalace (D)</v>
      </c>
      <c r="AN3" s="350"/>
      <c r="AO3" s="350"/>
      <c r="AP3" s="27">
        <v>3</v>
      </c>
      <c r="AQ3" s="28" t="s">
        <v>0</v>
      </c>
      <c r="AR3" s="29">
        <v>0</v>
      </c>
      <c r="AS3" s="26"/>
      <c r="AT3" s="433" t="str">
        <f>Tipy!AN3</f>
        <v>Norwich (V)</v>
      </c>
      <c r="AU3" s="434"/>
      <c r="AV3" s="434"/>
      <c r="AW3" s="86">
        <v>0</v>
      </c>
      <c r="AX3" s="87" t="s">
        <v>0</v>
      </c>
      <c r="AY3" s="88">
        <v>3</v>
      </c>
      <c r="AZ3" s="26"/>
      <c r="BA3" s="349" t="str">
        <f>Tipy!AT3</f>
        <v>Brentford (V)</v>
      </c>
      <c r="BB3" s="350"/>
      <c r="BC3" s="350"/>
      <c r="BD3" s="27">
        <v>3</v>
      </c>
      <c r="BE3" s="28" t="s">
        <v>0</v>
      </c>
      <c r="BF3" s="29">
        <v>3</v>
      </c>
      <c r="BG3" s="26"/>
      <c r="BH3" s="357" t="str">
        <f>Tipy!AZ3</f>
        <v>Porto (V)</v>
      </c>
      <c r="BI3" s="358"/>
      <c r="BJ3" s="358"/>
      <c r="BK3" s="23">
        <v>1</v>
      </c>
      <c r="BL3" s="24" t="s">
        <v>0</v>
      </c>
      <c r="BM3" s="25">
        <v>5</v>
      </c>
      <c r="BN3" s="26"/>
      <c r="BO3" s="349" t="str">
        <f>Tipy!BF3</f>
        <v>ManCity (D)</v>
      </c>
      <c r="BP3" s="350"/>
      <c r="BQ3" s="350"/>
      <c r="BR3" s="27">
        <v>2</v>
      </c>
      <c r="BS3" s="28" t="s">
        <v>0</v>
      </c>
      <c r="BT3" s="29">
        <v>2</v>
      </c>
      <c r="BU3" s="26"/>
      <c r="BV3" s="349" t="str">
        <f>Tipy!BL3</f>
        <v>Watford (V)</v>
      </c>
      <c r="BW3" s="350"/>
      <c r="BX3" s="350"/>
      <c r="BY3" s="27">
        <v>0</v>
      </c>
      <c r="BZ3" s="28" t="s">
        <v>0</v>
      </c>
      <c r="CA3" s="29">
        <v>5</v>
      </c>
      <c r="CB3" s="26"/>
      <c r="CC3" s="357" t="str">
        <f>Tipy!BR3</f>
        <v>Atlético (V)</v>
      </c>
      <c r="CD3" s="358"/>
      <c r="CE3" s="358"/>
      <c r="CF3" s="23">
        <v>2</v>
      </c>
      <c r="CG3" s="24" t="s">
        <v>0</v>
      </c>
      <c r="CH3" s="25">
        <v>3</v>
      </c>
      <c r="CI3" s="26"/>
      <c r="CJ3" s="349" t="str">
        <f>Tipy!BX3</f>
        <v>ManUtd (V)</v>
      </c>
      <c r="CK3" s="350"/>
      <c r="CL3" s="350"/>
      <c r="CM3" s="27">
        <v>0</v>
      </c>
      <c r="CN3" s="28" t="s">
        <v>0</v>
      </c>
      <c r="CO3" s="29">
        <v>5</v>
      </c>
      <c r="CP3" s="26"/>
      <c r="CQ3" s="366" t="str">
        <f>Tipy!CD3</f>
        <v>Preston (V)</v>
      </c>
      <c r="CR3" s="367"/>
      <c r="CS3" s="367"/>
      <c r="CT3" s="86">
        <v>0</v>
      </c>
      <c r="CU3" s="87" t="s">
        <v>0</v>
      </c>
      <c r="CV3" s="88">
        <v>2</v>
      </c>
      <c r="CW3" s="26"/>
      <c r="CX3" s="349" t="str">
        <f>Tipy!CJ3</f>
        <v>Brighton (D)</v>
      </c>
      <c r="CY3" s="350"/>
      <c r="CZ3" s="350"/>
      <c r="DA3" s="27">
        <v>2</v>
      </c>
      <c r="DB3" s="28" t="s">
        <v>0</v>
      </c>
      <c r="DC3" s="29">
        <v>2</v>
      </c>
      <c r="DD3" s="26"/>
      <c r="DE3" s="357" t="str">
        <f>Tipy!CP3</f>
        <v>Atlético (D)</v>
      </c>
      <c r="DF3" s="358"/>
      <c r="DG3" s="358"/>
      <c r="DH3" s="23">
        <v>2</v>
      </c>
      <c r="DI3" s="24" t="s">
        <v>0</v>
      </c>
      <c r="DJ3" s="25">
        <v>0</v>
      </c>
      <c r="DK3" s="26"/>
      <c r="DL3" s="349" t="str">
        <f>Tipy!CV3</f>
        <v>West Ham (V)</v>
      </c>
      <c r="DM3" s="350"/>
      <c r="DN3" s="350"/>
      <c r="DO3" s="27">
        <v>3</v>
      </c>
      <c r="DP3" s="28" t="s">
        <v>0</v>
      </c>
      <c r="DQ3" s="29">
        <v>2</v>
      </c>
      <c r="DR3" s="26"/>
      <c r="DS3" s="349" t="str">
        <f>Tipy!DB3</f>
        <v>Arsenal (D)</v>
      </c>
      <c r="DT3" s="350"/>
      <c r="DU3" s="350"/>
      <c r="DV3" s="27">
        <v>4</v>
      </c>
      <c r="DW3" s="28" t="s">
        <v>0</v>
      </c>
      <c r="DX3" s="29">
        <v>0</v>
      </c>
      <c r="DY3" s="26"/>
      <c r="DZ3" s="357" t="str">
        <f>Tipy!DH3</f>
        <v>Porto (D)</v>
      </c>
      <c r="EA3" s="358"/>
      <c r="EB3" s="358"/>
      <c r="EC3" s="23">
        <v>2</v>
      </c>
      <c r="ED3" s="24" t="s">
        <v>0</v>
      </c>
      <c r="EE3" s="25">
        <v>0</v>
      </c>
      <c r="EF3" s="26"/>
      <c r="EG3" s="349" t="str">
        <f>Tipy!DN3</f>
        <v>Saints (D)</v>
      </c>
      <c r="EH3" s="350"/>
      <c r="EI3" s="350"/>
      <c r="EJ3" s="27">
        <v>4</v>
      </c>
      <c r="EK3" s="28" t="s">
        <v>0</v>
      </c>
      <c r="EL3" s="29">
        <v>0</v>
      </c>
      <c r="EM3" s="26"/>
      <c r="EN3" s="349" t="str">
        <f>Tipy!DT3</f>
        <v>Everton (V)</v>
      </c>
      <c r="EO3" s="350"/>
      <c r="EP3" s="350"/>
      <c r="EQ3" s="27">
        <v>1</v>
      </c>
      <c r="ER3" s="28" t="s">
        <v>0</v>
      </c>
      <c r="ES3" s="29">
        <v>4</v>
      </c>
      <c r="ET3" s="26"/>
      <c r="EU3" s="349" t="str">
        <f>Tipy!DZ3</f>
        <v>Wolves (V)</v>
      </c>
      <c r="EV3" s="350"/>
      <c r="EW3" s="350"/>
      <c r="EX3" s="27">
        <v>0</v>
      </c>
      <c r="EY3" s="28" t="s">
        <v>0</v>
      </c>
      <c r="EZ3" s="29">
        <v>1</v>
      </c>
      <c r="FA3" s="26"/>
      <c r="FB3" s="357" t="str">
        <f>Tipy!EF3</f>
        <v>AC Milan (V)</v>
      </c>
      <c r="FC3" s="358"/>
      <c r="FD3" s="358"/>
      <c r="FE3" s="23">
        <v>1</v>
      </c>
      <c r="FF3" s="24" t="s">
        <v>0</v>
      </c>
      <c r="FG3" s="25">
        <v>2</v>
      </c>
      <c r="FH3" s="26"/>
      <c r="FI3" s="349" t="str">
        <f>Tipy!EL3</f>
        <v>AVilla (D)</v>
      </c>
      <c r="FJ3" s="350"/>
      <c r="FK3" s="350"/>
      <c r="FL3" s="27">
        <v>1</v>
      </c>
      <c r="FM3" s="28" t="s">
        <v>0</v>
      </c>
      <c r="FN3" s="29">
        <v>0</v>
      </c>
      <c r="FO3" s="26"/>
      <c r="FP3" s="349" t="str">
        <f>Tipy!ER3</f>
        <v>Newcastle (D)</v>
      </c>
      <c r="FQ3" s="350"/>
      <c r="FR3" s="350"/>
      <c r="FS3" s="27">
        <v>3</v>
      </c>
      <c r="FT3" s="28" t="s">
        <v>0</v>
      </c>
      <c r="FU3" s="29">
        <v>1</v>
      </c>
      <c r="FV3" s="26"/>
      <c r="FW3" s="349" t="str">
        <f>Tipy!EX3</f>
        <v>Spurs (V)</v>
      </c>
      <c r="FX3" s="350"/>
      <c r="FY3" s="350"/>
      <c r="FZ3" s="27">
        <v>2</v>
      </c>
      <c r="GA3" s="28" t="s">
        <v>0</v>
      </c>
      <c r="GB3" s="29">
        <v>2</v>
      </c>
      <c r="GC3" s="26"/>
      <c r="GD3" s="366" t="str">
        <f>Tipy!FD3</f>
        <v>Leicester (D)</v>
      </c>
      <c r="GE3" s="367"/>
      <c r="GF3" s="367"/>
      <c r="GG3" s="86">
        <v>3</v>
      </c>
      <c r="GH3" s="87" t="s">
        <v>0</v>
      </c>
      <c r="GI3" s="88">
        <v>3</v>
      </c>
      <c r="GJ3" s="26"/>
      <c r="GK3" s="349" t="str">
        <f>Tipy!FJ3</f>
        <v>Leeds (D)</v>
      </c>
      <c r="GL3" s="350"/>
      <c r="GM3" s="350"/>
      <c r="GN3" s="27"/>
      <c r="GO3" s="28" t="s">
        <v>0</v>
      </c>
      <c r="GP3" s="29"/>
      <c r="GQ3" s="26"/>
      <c r="GR3" s="349" t="str">
        <f>Tipy!FP3</f>
        <v>Leicester (V)</v>
      </c>
      <c r="GS3" s="350"/>
      <c r="GT3" s="350"/>
      <c r="GU3" s="27">
        <v>1</v>
      </c>
      <c r="GV3" s="28" t="s">
        <v>0</v>
      </c>
      <c r="GW3" s="29">
        <v>0</v>
      </c>
      <c r="GX3" s="26"/>
      <c r="GY3" s="349" t="str">
        <f>Tipy!FV3</f>
        <v>Chelsea (V)</v>
      </c>
      <c r="GZ3" s="350"/>
      <c r="HA3" s="350"/>
      <c r="HB3" s="27">
        <v>2</v>
      </c>
      <c r="HC3" s="28" t="s">
        <v>0</v>
      </c>
      <c r="HD3" s="29">
        <v>2</v>
      </c>
      <c r="HE3" s="26"/>
      <c r="HF3" s="376" t="s">
        <v>388</v>
      </c>
      <c r="HG3" s="377"/>
      <c r="HH3" s="377"/>
      <c r="HI3" s="89">
        <v>4</v>
      </c>
      <c r="HJ3" s="90" t="s">
        <v>0</v>
      </c>
      <c r="HK3" s="91">
        <v>1</v>
      </c>
      <c r="HL3" s="26"/>
      <c r="HM3" s="366" t="s">
        <v>290</v>
      </c>
      <c r="HN3" s="367"/>
      <c r="HO3" s="367"/>
      <c r="HP3" s="86">
        <v>0</v>
      </c>
      <c r="HQ3" s="87" t="s">
        <v>0</v>
      </c>
      <c r="HR3" s="88">
        <v>0</v>
      </c>
      <c r="HS3" s="26"/>
      <c r="HT3" s="349" t="s">
        <v>298</v>
      </c>
      <c r="HU3" s="350"/>
      <c r="HV3" s="350"/>
      <c r="HW3" s="27">
        <v>3</v>
      </c>
      <c r="HX3" s="28" t="s">
        <v>0</v>
      </c>
      <c r="HY3" s="29">
        <v>0</v>
      </c>
      <c r="HZ3" s="26"/>
      <c r="IA3" s="366" t="s">
        <v>303</v>
      </c>
      <c r="IB3" s="367"/>
      <c r="IC3" s="367"/>
      <c r="ID3" s="86">
        <v>0</v>
      </c>
      <c r="IE3" s="87" t="s">
        <v>0</v>
      </c>
      <c r="IF3" s="88">
        <v>2</v>
      </c>
      <c r="IG3" s="26"/>
      <c r="IH3" s="435" t="str">
        <f>Tipy!GZ3</f>
        <v>CrPalace (V)</v>
      </c>
      <c r="II3" s="436"/>
      <c r="IJ3" s="436"/>
      <c r="IK3" s="27">
        <v>1</v>
      </c>
      <c r="IL3" s="28" t="s">
        <v>0</v>
      </c>
      <c r="IM3" s="29">
        <v>3</v>
      </c>
      <c r="IN3" s="26"/>
      <c r="IO3" s="376" t="str">
        <f>Tipy!HF3</f>
        <v>Cardiff (D)</v>
      </c>
      <c r="IP3" s="377"/>
      <c r="IQ3" s="377"/>
      <c r="IR3" s="89">
        <v>3</v>
      </c>
      <c r="IS3" s="90" t="s">
        <v>0</v>
      </c>
      <c r="IT3" s="91">
        <v>1</v>
      </c>
      <c r="IU3" s="26"/>
      <c r="IV3" s="349" t="str">
        <f>Tipy!HL3</f>
        <v>Leicester (D)</v>
      </c>
      <c r="IW3" s="350"/>
      <c r="IX3" s="350"/>
      <c r="IY3" s="27">
        <v>2</v>
      </c>
      <c r="IZ3" s="28" t="s">
        <v>0</v>
      </c>
      <c r="JA3" s="29">
        <v>0</v>
      </c>
      <c r="JB3" s="26"/>
      <c r="JC3" s="349" t="str">
        <f>Tipy!HR3</f>
        <v>Burnley (V)</v>
      </c>
      <c r="JD3" s="350"/>
      <c r="JE3" s="350"/>
      <c r="JF3" s="27"/>
      <c r="JG3" s="28" t="s">
        <v>0</v>
      </c>
      <c r="JH3" s="29"/>
      <c r="JI3" s="26"/>
      <c r="JJ3" s="357" t="str">
        <f>Tipy!HX3</f>
        <v>Inter Milan (V)</v>
      </c>
      <c r="JK3" s="358"/>
      <c r="JL3" s="358"/>
      <c r="JM3" s="23"/>
      <c r="JN3" s="24" t="s">
        <v>0</v>
      </c>
      <c r="JO3" s="25"/>
      <c r="JP3" s="26"/>
      <c r="JQ3" s="349" t="str">
        <f>Tipy!ID3</f>
        <v>Norwich (D)</v>
      </c>
      <c r="JR3" s="350"/>
      <c r="JS3" s="350"/>
      <c r="JT3" s="27"/>
      <c r="JU3" s="28" t="s">
        <v>0</v>
      </c>
      <c r="JV3" s="29"/>
      <c r="JW3" s="26"/>
      <c r="JX3" s="349" t="str">
        <f>Tipy!IJ3</f>
        <v>Arsenal (V)</v>
      </c>
      <c r="JY3" s="350"/>
      <c r="JZ3" s="350"/>
      <c r="KA3" s="27"/>
      <c r="KB3" s="28" t="s">
        <v>0</v>
      </c>
      <c r="KC3" s="29"/>
      <c r="KD3" s="26"/>
      <c r="KE3" s="366">
        <f>Tipy!IP3</f>
        <v>0</v>
      </c>
      <c r="KF3" s="367"/>
      <c r="KG3" s="367"/>
      <c r="KH3" s="86"/>
      <c r="KI3" s="87" t="s">
        <v>0</v>
      </c>
      <c r="KJ3" s="88"/>
      <c r="KK3" s="26"/>
      <c r="KL3" s="376">
        <f>Tipy!IV3</f>
        <v>0</v>
      </c>
      <c r="KM3" s="377"/>
      <c r="KN3" s="377"/>
      <c r="KO3" s="89"/>
      <c r="KP3" s="90" t="s">
        <v>0</v>
      </c>
      <c r="KQ3" s="91"/>
      <c r="KR3" s="26"/>
      <c r="KS3" s="349" t="str">
        <f>Tipy!JB3</f>
        <v>West Ham (D)</v>
      </c>
      <c r="KT3" s="350"/>
      <c r="KU3" s="350"/>
      <c r="KV3" s="27"/>
      <c r="KW3" s="28" t="s">
        <v>0</v>
      </c>
      <c r="KX3" s="29"/>
      <c r="KY3" s="26"/>
      <c r="KZ3" s="357" t="str">
        <f>Tipy!JH3</f>
        <v>Inter (D)</v>
      </c>
      <c r="LA3" s="358"/>
      <c r="LB3" s="358"/>
      <c r="LC3" s="23"/>
      <c r="LD3" s="24" t="s">
        <v>0</v>
      </c>
      <c r="LE3" s="25"/>
      <c r="LF3" s="26"/>
      <c r="LG3" s="349" t="str">
        <f>Tipy!JN3</f>
        <v>Brighton (V)</v>
      </c>
      <c r="LH3" s="350"/>
      <c r="LI3" s="350"/>
      <c r="LJ3" s="27"/>
      <c r="LK3" s="28" t="s">
        <v>0</v>
      </c>
      <c r="LL3" s="29"/>
      <c r="LM3" s="26"/>
      <c r="LN3" s="349" t="str">
        <f>Tipy!JT3</f>
        <v>ManUtd (D)</v>
      </c>
      <c r="LO3" s="350"/>
      <c r="LP3" s="350"/>
      <c r="LQ3" s="27"/>
      <c r="LR3" s="28" t="s">
        <v>0</v>
      </c>
      <c r="LS3" s="29"/>
      <c r="LT3" s="26"/>
      <c r="LU3" s="376">
        <f>Tipy!JZ3</f>
        <v>0</v>
      </c>
      <c r="LV3" s="377"/>
      <c r="LW3" s="377"/>
      <c r="LX3" s="89"/>
      <c r="LY3" s="90" t="s">
        <v>0</v>
      </c>
      <c r="LZ3" s="91"/>
      <c r="MA3" s="26"/>
      <c r="MB3" s="349" t="str">
        <f>Tipy!KF3</f>
        <v>Watford (D)</v>
      </c>
      <c r="MC3" s="350"/>
      <c r="MD3" s="350"/>
      <c r="ME3" s="27"/>
      <c r="MF3" s="28" t="s">
        <v>0</v>
      </c>
      <c r="MG3" s="29"/>
      <c r="MH3" s="26"/>
      <c r="MI3" s="357">
        <f>Tipy!KL3</f>
        <v>0</v>
      </c>
      <c r="MJ3" s="358"/>
      <c r="MK3" s="358"/>
      <c r="ML3" s="23"/>
      <c r="MM3" s="24" t="s">
        <v>0</v>
      </c>
      <c r="MN3" s="25"/>
      <c r="MO3" s="26"/>
      <c r="MP3" s="349" t="str">
        <f>Tipy!KR3</f>
        <v>ManCity (V)</v>
      </c>
      <c r="MQ3" s="350"/>
      <c r="MR3" s="350"/>
      <c r="MS3" s="27"/>
      <c r="MT3" s="28" t="s">
        <v>0</v>
      </c>
      <c r="MU3" s="29"/>
      <c r="MV3" s="26"/>
      <c r="MW3" s="357">
        <f>Tipy!KX3</f>
        <v>0</v>
      </c>
      <c r="MX3" s="358"/>
      <c r="MY3" s="358"/>
      <c r="MZ3" s="23"/>
      <c r="NA3" s="24" t="s">
        <v>0</v>
      </c>
      <c r="NB3" s="25"/>
      <c r="NC3" s="26"/>
      <c r="ND3" s="349" t="str">
        <f>Tipy!LD3</f>
        <v>AVilla (V)</v>
      </c>
      <c r="NE3" s="350"/>
      <c r="NF3" s="350"/>
      <c r="NG3" s="27"/>
      <c r="NH3" s="28" t="s">
        <v>0</v>
      </c>
      <c r="NI3" s="29"/>
      <c r="NJ3" s="26"/>
      <c r="NK3" s="376">
        <f>Tipy!LJ3</f>
        <v>0</v>
      </c>
      <c r="NL3" s="377"/>
      <c r="NM3" s="377"/>
      <c r="NN3" s="89"/>
      <c r="NO3" s="90" t="s">
        <v>0</v>
      </c>
      <c r="NP3" s="91"/>
      <c r="NQ3" s="26"/>
      <c r="NR3" s="349" t="str">
        <f>Tipy!LP3</f>
        <v>Everton (D)</v>
      </c>
      <c r="NS3" s="350"/>
      <c r="NT3" s="350"/>
      <c r="NU3" s="27"/>
      <c r="NV3" s="28" t="s">
        <v>0</v>
      </c>
      <c r="NW3" s="29"/>
      <c r="NX3" s="26"/>
      <c r="NY3" s="357">
        <f>Tipy!LV3</f>
        <v>0</v>
      </c>
      <c r="NZ3" s="358"/>
      <c r="OA3" s="358"/>
      <c r="OB3" s="23"/>
      <c r="OC3" s="24" t="s">
        <v>0</v>
      </c>
      <c r="OD3" s="25"/>
      <c r="OE3" s="26"/>
      <c r="OF3" s="349" t="str">
        <f>Tipy!MB3</f>
        <v>Newcastle (V)</v>
      </c>
      <c r="OG3" s="350"/>
      <c r="OH3" s="350"/>
      <c r="OI3" s="27"/>
      <c r="OJ3" s="28" t="s">
        <v>0</v>
      </c>
      <c r="OK3" s="29"/>
      <c r="OL3" s="26"/>
      <c r="OM3" s="357">
        <f>Tipy!MH3</f>
        <v>0</v>
      </c>
      <c r="ON3" s="358"/>
      <c r="OO3" s="358"/>
      <c r="OP3" s="23"/>
      <c r="OQ3" s="24" t="s">
        <v>0</v>
      </c>
      <c r="OR3" s="25"/>
      <c r="OS3" s="26"/>
      <c r="OT3" s="349" t="str">
        <f>Tipy!MN3</f>
        <v>Spurs (D)</v>
      </c>
      <c r="OU3" s="350"/>
      <c r="OV3" s="350"/>
      <c r="OW3" s="27"/>
      <c r="OX3" s="28" t="s">
        <v>0</v>
      </c>
      <c r="OY3" s="29"/>
      <c r="OZ3" s="26"/>
      <c r="PA3" s="376">
        <f>Tipy!MT3</f>
        <v>0</v>
      </c>
      <c r="PB3" s="377"/>
      <c r="PC3" s="377"/>
      <c r="PD3" s="89"/>
      <c r="PE3" s="90" t="s">
        <v>0</v>
      </c>
      <c r="PF3" s="91"/>
      <c r="PG3" s="26"/>
      <c r="PH3" s="349" t="str">
        <f>Tipy!MZ3</f>
        <v>Saints (V)</v>
      </c>
      <c r="PI3" s="350"/>
      <c r="PJ3" s="350"/>
      <c r="PK3" s="27"/>
      <c r="PL3" s="28" t="s">
        <v>0</v>
      </c>
      <c r="PM3" s="29"/>
      <c r="PN3" s="26"/>
      <c r="PO3" s="349" t="str">
        <f>Tipy!NF3</f>
        <v>Wolves (D)</v>
      </c>
      <c r="PP3" s="350"/>
      <c r="PQ3" s="350"/>
      <c r="PR3" s="27"/>
      <c r="PS3" s="28" t="s">
        <v>0</v>
      </c>
      <c r="PT3" s="29"/>
      <c r="PU3" s="26"/>
      <c r="PV3" s="357">
        <f>Tipy!NL3</f>
        <v>0</v>
      </c>
      <c r="PW3" s="358"/>
      <c r="PX3" s="358"/>
      <c r="PY3" s="23"/>
      <c r="PZ3" s="24" t="s">
        <v>0</v>
      </c>
      <c r="QA3" s="25"/>
    </row>
    <row r="4" spans="1:443" ht="5.0999999999999996" customHeight="1" thickBot="1">
      <c r="A4" s="405"/>
      <c r="B4" s="405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405"/>
      <c r="B5" s="405"/>
      <c r="C5" s="19"/>
      <c r="D5" s="402" t="s">
        <v>104</v>
      </c>
      <c r="E5" s="395"/>
      <c r="F5" s="403"/>
      <c r="G5" s="394" t="s">
        <v>105</v>
      </c>
      <c r="H5" s="395"/>
      <c r="I5" s="396"/>
      <c r="J5" s="32"/>
      <c r="K5" s="402" t="s">
        <v>104</v>
      </c>
      <c r="L5" s="395"/>
      <c r="M5" s="403"/>
      <c r="N5" s="394" t="s">
        <v>105</v>
      </c>
      <c r="O5" s="395"/>
      <c r="P5" s="396"/>
      <c r="Q5" s="32"/>
      <c r="R5" s="402" t="s">
        <v>104</v>
      </c>
      <c r="S5" s="395"/>
      <c r="T5" s="403"/>
      <c r="U5" s="394" t="s">
        <v>105</v>
      </c>
      <c r="V5" s="395"/>
      <c r="W5" s="396"/>
      <c r="X5" s="32"/>
      <c r="Y5" s="402" t="s">
        <v>104</v>
      </c>
      <c r="Z5" s="395"/>
      <c r="AA5" s="403"/>
      <c r="AB5" s="394" t="s">
        <v>105</v>
      </c>
      <c r="AC5" s="395"/>
      <c r="AD5" s="396"/>
      <c r="AE5" s="32"/>
      <c r="AF5" s="402" t="s">
        <v>104</v>
      </c>
      <c r="AG5" s="395"/>
      <c r="AH5" s="403"/>
      <c r="AI5" s="394" t="s">
        <v>105</v>
      </c>
      <c r="AJ5" s="395"/>
      <c r="AK5" s="396"/>
      <c r="AL5" s="32"/>
      <c r="AM5" s="402" t="s">
        <v>104</v>
      </c>
      <c r="AN5" s="395"/>
      <c r="AO5" s="403"/>
      <c r="AP5" s="394" t="s">
        <v>105</v>
      </c>
      <c r="AQ5" s="395"/>
      <c r="AR5" s="396"/>
      <c r="AS5" s="32"/>
      <c r="AT5" s="402" t="s">
        <v>104</v>
      </c>
      <c r="AU5" s="395"/>
      <c r="AV5" s="403"/>
      <c r="AW5" s="394" t="s">
        <v>105</v>
      </c>
      <c r="AX5" s="395"/>
      <c r="AY5" s="396"/>
      <c r="AZ5" s="32"/>
      <c r="BA5" s="402" t="s">
        <v>104</v>
      </c>
      <c r="BB5" s="395"/>
      <c r="BC5" s="403"/>
      <c r="BD5" s="394" t="s">
        <v>105</v>
      </c>
      <c r="BE5" s="395"/>
      <c r="BF5" s="396"/>
      <c r="BG5" s="32"/>
      <c r="BH5" s="402" t="s">
        <v>104</v>
      </c>
      <c r="BI5" s="395"/>
      <c r="BJ5" s="403"/>
      <c r="BK5" s="394" t="s">
        <v>105</v>
      </c>
      <c r="BL5" s="395"/>
      <c r="BM5" s="396"/>
      <c r="BN5" s="32"/>
      <c r="BO5" s="402" t="s">
        <v>104</v>
      </c>
      <c r="BP5" s="395"/>
      <c r="BQ5" s="403"/>
      <c r="BR5" s="394" t="s">
        <v>105</v>
      </c>
      <c r="BS5" s="395"/>
      <c r="BT5" s="396"/>
      <c r="BU5" s="32"/>
      <c r="BV5" s="402" t="s">
        <v>104</v>
      </c>
      <c r="BW5" s="395"/>
      <c r="BX5" s="403"/>
      <c r="BY5" s="394" t="s">
        <v>105</v>
      </c>
      <c r="BZ5" s="395"/>
      <c r="CA5" s="396"/>
      <c r="CB5" s="32"/>
      <c r="CC5" s="402" t="s">
        <v>104</v>
      </c>
      <c r="CD5" s="395"/>
      <c r="CE5" s="403"/>
      <c r="CF5" s="394" t="s">
        <v>105</v>
      </c>
      <c r="CG5" s="395"/>
      <c r="CH5" s="396"/>
      <c r="CI5" s="32"/>
      <c r="CJ5" s="402" t="s">
        <v>104</v>
      </c>
      <c r="CK5" s="395"/>
      <c r="CL5" s="403"/>
      <c r="CM5" s="394" t="s">
        <v>105</v>
      </c>
      <c r="CN5" s="395"/>
      <c r="CO5" s="396"/>
      <c r="CP5" s="32"/>
      <c r="CQ5" s="402" t="s">
        <v>104</v>
      </c>
      <c r="CR5" s="395"/>
      <c r="CS5" s="403"/>
      <c r="CT5" s="394" t="s">
        <v>105</v>
      </c>
      <c r="CU5" s="395"/>
      <c r="CV5" s="396"/>
      <c r="CW5" s="32"/>
      <c r="CX5" s="402" t="s">
        <v>104</v>
      </c>
      <c r="CY5" s="395"/>
      <c r="CZ5" s="403"/>
      <c r="DA5" s="394" t="s">
        <v>105</v>
      </c>
      <c r="DB5" s="395"/>
      <c r="DC5" s="396"/>
      <c r="DD5" s="32"/>
      <c r="DE5" s="402" t="s">
        <v>104</v>
      </c>
      <c r="DF5" s="395"/>
      <c r="DG5" s="403"/>
      <c r="DH5" s="394" t="s">
        <v>105</v>
      </c>
      <c r="DI5" s="395"/>
      <c r="DJ5" s="396"/>
      <c r="DK5" s="32"/>
      <c r="DL5" s="402" t="s">
        <v>104</v>
      </c>
      <c r="DM5" s="395"/>
      <c r="DN5" s="403"/>
      <c r="DO5" s="394" t="s">
        <v>105</v>
      </c>
      <c r="DP5" s="395"/>
      <c r="DQ5" s="396"/>
      <c r="DR5" s="32"/>
      <c r="DS5" s="402" t="s">
        <v>104</v>
      </c>
      <c r="DT5" s="395"/>
      <c r="DU5" s="403"/>
      <c r="DV5" s="394" t="s">
        <v>105</v>
      </c>
      <c r="DW5" s="395"/>
      <c r="DX5" s="396"/>
      <c r="DY5" s="32"/>
      <c r="DZ5" s="402" t="s">
        <v>104</v>
      </c>
      <c r="EA5" s="395"/>
      <c r="EB5" s="403"/>
      <c r="EC5" s="394" t="s">
        <v>105</v>
      </c>
      <c r="ED5" s="395"/>
      <c r="EE5" s="396"/>
      <c r="EF5" s="32"/>
      <c r="EG5" s="402" t="s">
        <v>104</v>
      </c>
      <c r="EH5" s="395"/>
      <c r="EI5" s="403"/>
      <c r="EJ5" s="394" t="s">
        <v>105</v>
      </c>
      <c r="EK5" s="395"/>
      <c r="EL5" s="396"/>
      <c r="EM5" s="32"/>
      <c r="EN5" s="402" t="s">
        <v>104</v>
      </c>
      <c r="EO5" s="395"/>
      <c r="EP5" s="403"/>
      <c r="EQ5" s="394" t="s">
        <v>105</v>
      </c>
      <c r="ER5" s="395"/>
      <c r="ES5" s="396"/>
      <c r="ET5" s="32"/>
      <c r="EU5" s="402" t="s">
        <v>104</v>
      </c>
      <c r="EV5" s="395"/>
      <c r="EW5" s="403"/>
      <c r="EX5" s="394" t="s">
        <v>105</v>
      </c>
      <c r="EY5" s="395"/>
      <c r="EZ5" s="396"/>
      <c r="FA5" s="32"/>
      <c r="FB5" s="402" t="s">
        <v>104</v>
      </c>
      <c r="FC5" s="395"/>
      <c r="FD5" s="403"/>
      <c r="FE5" s="394" t="s">
        <v>105</v>
      </c>
      <c r="FF5" s="395"/>
      <c r="FG5" s="396"/>
      <c r="FH5" s="32"/>
      <c r="FI5" s="402" t="s">
        <v>104</v>
      </c>
      <c r="FJ5" s="395"/>
      <c r="FK5" s="403"/>
      <c r="FL5" s="394" t="s">
        <v>105</v>
      </c>
      <c r="FM5" s="395"/>
      <c r="FN5" s="396"/>
      <c r="FO5" s="32"/>
      <c r="FP5" s="402" t="s">
        <v>104</v>
      </c>
      <c r="FQ5" s="395"/>
      <c r="FR5" s="403"/>
      <c r="FS5" s="394" t="s">
        <v>105</v>
      </c>
      <c r="FT5" s="395"/>
      <c r="FU5" s="396"/>
      <c r="FV5" s="32"/>
      <c r="FW5" s="402" t="s">
        <v>104</v>
      </c>
      <c r="FX5" s="395"/>
      <c r="FY5" s="403"/>
      <c r="FZ5" s="394" t="s">
        <v>105</v>
      </c>
      <c r="GA5" s="395"/>
      <c r="GB5" s="396"/>
      <c r="GC5" s="32"/>
      <c r="GD5" s="402" t="s">
        <v>104</v>
      </c>
      <c r="GE5" s="395"/>
      <c r="GF5" s="403"/>
      <c r="GG5" s="394" t="s">
        <v>105</v>
      </c>
      <c r="GH5" s="395"/>
      <c r="GI5" s="396"/>
      <c r="GJ5" s="32"/>
      <c r="GK5" s="402" t="s">
        <v>104</v>
      </c>
      <c r="GL5" s="395"/>
      <c r="GM5" s="403"/>
      <c r="GN5" s="394" t="s">
        <v>105</v>
      </c>
      <c r="GO5" s="395"/>
      <c r="GP5" s="396"/>
      <c r="GQ5" s="32"/>
      <c r="GR5" s="402" t="s">
        <v>104</v>
      </c>
      <c r="GS5" s="395"/>
      <c r="GT5" s="403"/>
      <c r="GU5" s="394" t="s">
        <v>105</v>
      </c>
      <c r="GV5" s="395"/>
      <c r="GW5" s="396"/>
      <c r="GX5" s="32"/>
      <c r="GY5" s="402" t="s">
        <v>104</v>
      </c>
      <c r="GZ5" s="395"/>
      <c r="HA5" s="403"/>
      <c r="HB5" s="394" t="s">
        <v>105</v>
      </c>
      <c r="HC5" s="395"/>
      <c r="HD5" s="396"/>
      <c r="HE5" s="32"/>
      <c r="HF5" s="402" t="s">
        <v>104</v>
      </c>
      <c r="HG5" s="395"/>
      <c r="HH5" s="403"/>
      <c r="HI5" s="394" t="s">
        <v>105</v>
      </c>
      <c r="HJ5" s="395"/>
      <c r="HK5" s="396"/>
      <c r="HL5" s="32"/>
      <c r="HM5" s="402" t="s">
        <v>104</v>
      </c>
      <c r="HN5" s="395"/>
      <c r="HO5" s="403"/>
      <c r="HP5" s="394" t="s">
        <v>105</v>
      </c>
      <c r="HQ5" s="395"/>
      <c r="HR5" s="396"/>
      <c r="HS5" s="32"/>
      <c r="HT5" s="402" t="s">
        <v>104</v>
      </c>
      <c r="HU5" s="395"/>
      <c r="HV5" s="403"/>
      <c r="HW5" s="394" t="s">
        <v>105</v>
      </c>
      <c r="HX5" s="395"/>
      <c r="HY5" s="396"/>
      <c r="HZ5" s="32"/>
      <c r="IA5" s="402" t="s">
        <v>104</v>
      </c>
      <c r="IB5" s="395"/>
      <c r="IC5" s="403"/>
      <c r="ID5" s="394" t="s">
        <v>105</v>
      </c>
      <c r="IE5" s="395"/>
      <c r="IF5" s="396"/>
      <c r="IG5" s="32"/>
      <c r="IH5" s="402" t="s">
        <v>104</v>
      </c>
      <c r="II5" s="395"/>
      <c r="IJ5" s="403"/>
      <c r="IK5" s="394" t="s">
        <v>105</v>
      </c>
      <c r="IL5" s="395"/>
      <c r="IM5" s="396"/>
      <c r="IN5" s="32"/>
      <c r="IO5" s="402" t="s">
        <v>104</v>
      </c>
      <c r="IP5" s="395"/>
      <c r="IQ5" s="403"/>
      <c r="IR5" s="394" t="s">
        <v>105</v>
      </c>
      <c r="IS5" s="395"/>
      <c r="IT5" s="396"/>
      <c r="IU5" s="32"/>
      <c r="IV5" s="402" t="s">
        <v>104</v>
      </c>
      <c r="IW5" s="395"/>
      <c r="IX5" s="403"/>
      <c r="IY5" s="394" t="s">
        <v>105</v>
      </c>
      <c r="IZ5" s="395"/>
      <c r="JA5" s="396"/>
      <c r="JB5" s="32"/>
      <c r="JC5" s="402" t="s">
        <v>104</v>
      </c>
      <c r="JD5" s="395"/>
      <c r="JE5" s="403"/>
      <c r="JF5" s="394" t="s">
        <v>105</v>
      </c>
      <c r="JG5" s="395"/>
      <c r="JH5" s="396"/>
      <c r="JI5" s="32"/>
      <c r="JJ5" s="402" t="s">
        <v>104</v>
      </c>
      <c r="JK5" s="395"/>
      <c r="JL5" s="403"/>
      <c r="JM5" s="394" t="s">
        <v>105</v>
      </c>
      <c r="JN5" s="395"/>
      <c r="JO5" s="396"/>
      <c r="JP5" s="32"/>
      <c r="JQ5" s="402" t="s">
        <v>104</v>
      </c>
      <c r="JR5" s="395"/>
      <c r="JS5" s="403"/>
      <c r="JT5" s="394" t="s">
        <v>105</v>
      </c>
      <c r="JU5" s="395"/>
      <c r="JV5" s="396"/>
      <c r="JW5" s="32"/>
      <c r="JX5" s="402" t="s">
        <v>104</v>
      </c>
      <c r="JY5" s="395"/>
      <c r="JZ5" s="403"/>
      <c r="KA5" s="394" t="s">
        <v>105</v>
      </c>
      <c r="KB5" s="395"/>
      <c r="KC5" s="396"/>
      <c r="KD5" s="32"/>
      <c r="KE5" s="402" t="s">
        <v>104</v>
      </c>
      <c r="KF5" s="395"/>
      <c r="KG5" s="403"/>
      <c r="KH5" s="394" t="s">
        <v>105</v>
      </c>
      <c r="KI5" s="395"/>
      <c r="KJ5" s="396"/>
      <c r="KK5" s="32"/>
      <c r="KL5" s="402" t="s">
        <v>104</v>
      </c>
      <c r="KM5" s="395"/>
      <c r="KN5" s="403"/>
      <c r="KO5" s="394" t="s">
        <v>105</v>
      </c>
      <c r="KP5" s="395"/>
      <c r="KQ5" s="396"/>
      <c r="KR5" s="32"/>
      <c r="KS5" s="402" t="s">
        <v>104</v>
      </c>
      <c r="KT5" s="395"/>
      <c r="KU5" s="403"/>
      <c r="KV5" s="394" t="s">
        <v>105</v>
      </c>
      <c r="KW5" s="395"/>
      <c r="KX5" s="396"/>
      <c r="KY5" s="32"/>
      <c r="KZ5" s="402" t="s">
        <v>104</v>
      </c>
      <c r="LA5" s="395"/>
      <c r="LB5" s="403"/>
      <c r="LC5" s="394" t="s">
        <v>105</v>
      </c>
      <c r="LD5" s="395"/>
      <c r="LE5" s="396"/>
      <c r="LF5" s="32"/>
      <c r="LG5" s="402" t="s">
        <v>104</v>
      </c>
      <c r="LH5" s="395"/>
      <c r="LI5" s="403"/>
      <c r="LJ5" s="394" t="s">
        <v>105</v>
      </c>
      <c r="LK5" s="395"/>
      <c r="LL5" s="396"/>
      <c r="LM5" s="32"/>
      <c r="LN5" s="402" t="s">
        <v>104</v>
      </c>
      <c r="LO5" s="395"/>
      <c r="LP5" s="403"/>
      <c r="LQ5" s="394" t="s">
        <v>105</v>
      </c>
      <c r="LR5" s="395"/>
      <c r="LS5" s="396"/>
      <c r="LT5" s="32"/>
      <c r="LU5" s="402" t="s">
        <v>104</v>
      </c>
      <c r="LV5" s="395"/>
      <c r="LW5" s="403"/>
      <c r="LX5" s="394" t="s">
        <v>105</v>
      </c>
      <c r="LY5" s="395"/>
      <c r="LZ5" s="396"/>
      <c r="MA5" s="32"/>
      <c r="MB5" s="402" t="s">
        <v>104</v>
      </c>
      <c r="MC5" s="395"/>
      <c r="MD5" s="403"/>
      <c r="ME5" s="394" t="s">
        <v>105</v>
      </c>
      <c r="MF5" s="395"/>
      <c r="MG5" s="396"/>
      <c r="MH5" s="32"/>
      <c r="MI5" s="402" t="s">
        <v>104</v>
      </c>
      <c r="MJ5" s="395"/>
      <c r="MK5" s="403"/>
      <c r="ML5" s="394" t="s">
        <v>105</v>
      </c>
      <c r="MM5" s="395"/>
      <c r="MN5" s="396"/>
      <c r="MO5" s="32"/>
      <c r="MP5" s="402" t="s">
        <v>104</v>
      </c>
      <c r="MQ5" s="395"/>
      <c r="MR5" s="403"/>
      <c r="MS5" s="394" t="s">
        <v>105</v>
      </c>
      <c r="MT5" s="395"/>
      <c r="MU5" s="396"/>
      <c r="MV5" s="32"/>
      <c r="MW5" s="402" t="s">
        <v>104</v>
      </c>
      <c r="MX5" s="395"/>
      <c r="MY5" s="403"/>
      <c r="MZ5" s="394" t="s">
        <v>105</v>
      </c>
      <c r="NA5" s="395"/>
      <c r="NB5" s="396"/>
      <c r="NC5" s="32"/>
      <c r="ND5" s="402" t="s">
        <v>104</v>
      </c>
      <c r="NE5" s="395"/>
      <c r="NF5" s="403"/>
      <c r="NG5" s="394" t="s">
        <v>105</v>
      </c>
      <c r="NH5" s="395"/>
      <c r="NI5" s="396"/>
      <c r="NJ5" s="32"/>
      <c r="NK5" s="402" t="s">
        <v>104</v>
      </c>
      <c r="NL5" s="395"/>
      <c r="NM5" s="403"/>
      <c r="NN5" s="394" t="s">
        <v>105</v>
      </c>
      <c r="NO5" s="395"/>
      <c r="NP5" s="396"/>
      <c r="NQ5" s="32"/>
      <c r="NR5" s="402" t="s">
        <v>104</v>
      </c>
      <c r="NS5" s="395"/>
      <c r="NT5" s="403"/>
      <c r="NU5" s="394" t="s">
        <v>105</v>
      </c>
      <c r="NV5" s="395"/>
      <c r="NW5" s="396"/>
      <c r="NX5" s="32"/>
      <c r="NY5" s="402" t="s">
        <v>104</v>
      </c>
      <c r="NZ5" s="395"/>
      <c r="OA5" s="403"/>
      <c r="OB5" s="394" t="s">
        <v>105</v>
      </c>
      <c r="OC5" s="395"/>
      <c r="OD5" s="396"/>
      <c r="OE5" s="32"/>
      <c r="OF5" s="402" t="s">
        <v>104</v>
      </c>
      <c r="OG5" s="395"/>
      <c r="OH5" s="403"/>
      <c r="OI5" s="394" t="s">
        <v>105</v>
      </c>
      <c r="OJ5" s="395"/>
      <c r="OK5" s="396"/>
      <c r="OL5" s="32"/>
      <c r="OM5" s="402" t="s">
        <v>104</v>
      </c>
      <c r="ON5" s="395"/>
      <c r="OO5" s="403"/>
      <c r="OP5" s="394" t="s">
        <v>105</v>
      </c>
      <c r="OQ5" s="395"/>
      <c r="OR5" s="396"/>
      <c r="OS5" s="32"/>
      <c r="OT5" s="402" t="s">
        <v>104</v>
      </c>
      <c r="OU5" s="395"/>
      <c r="OV5" s="403"/>
      <c r="OW5" s="394" t="s">
        <v>105</v>
      </c>
      <c r="OX5" s="395"/>
      <c r="OY5" s="396"/>
      <c r="OZ5" s="32"/>
      <c r="PA5" s="402" t="s">
        <v>104</v>
      </c>
      <c r="PB5" s="395"/>
      <c r="PC5" s="403"/>
      <c r="PD5" s="394" t="s">
        <v>105</v>
      </c>
      <c r="PE5" s="395"/>
      <c r="PF5" s="396"/>
      <c r="PG5" s="32"/>
      <c r="PH5" s="402" t="s">
        <v>104</v>
      </c>
      <c r="PI5" s="395"/>
      <c r="PJ5" s="403"/>
      <c r="PK5" s="394" t="s">
        <v>105</v>
      </c>
      <c r="PL5" s="395"/>
      <c r="PM5" s="396"/>
      <c r="PN5" s="32"/>
      <c r="PO5" s="402" t="s">
        <v>104</v>
      </c>
      <c r="PP5" s="395"/>
      <c r="PQ5" s="403"/>
      <c r="PR5" s="394" t="s">
        <v>105</v>
      </c>
      <c r="PS5" s="395"/>
      <c r="PT5" s="396"/>
      <c r="PU5" s="32"/>
      <c r="PV5" s="402" t="s">
        <v>104</v>
      </c>
      <c r="PW5" s="395"/>
      <c r="PX5" s="403"/>
      <c r="PY5" s="394" t="s">
        <v>105</v>
      </c>
      <c r="PZ5" s="395"/>
      <c r="QA5" s="396"/>
    </row>
    <row r="6" spans="1:443" ht="12.75" customHeight="1">
      <c r="A6" s="405"/>
      <c r="B6" s="405"/>
      <c r="C6" s="19"/>
      <c r="D6" s="407" t="s">
        <v>3</v>
      </c>
      <c r="E6" s="408"/>
      <c r="F6" s="409"/>
      <c r="G6" s="408" t="s">
        <v>2</v>
      </c>
      <c r="H6" s="408"/>
      <c r="I6" s="411"/>
      <c r="J6" s="33"/>
      <c r="K6" s="423" t="s">
        <v>3</v>
      </c>
      <c r="L6" s="424"/>
      <c r="M6" s="425"/>
      <c r="N6" s="426" t="s">
        <v>4</v>
      </c>
      <c r="O6" s="424"/>
      <c r="P6" s="427"/>
      <c r="Q6" s="33"/>
      <c r="R6" s="407" t="s">
        <v>2</v>
      </c>
      <c r="S6" s="408"/>
      <c r="T6" s="409"/>
      <c r="U6" s="391"/>
      <c r="V6" s="391"/>
      <c r="W6" s="393"/>
      <c r="X6" s="33"/>
      <c r="Y6" s="407" t="s">
        <v>2</v>
      </c>
      <c r="Z6" s="408"/>
      <c r="AA6" s="409"/>
      <c r="AB6" s="408" t="s">
        <v>117</v>
      </c>
      <c r="AC6" s="408"/>
      <c r="AD6" s="411"/>
      <c r="AE6" s="33"/>
      <c r="AF6" s="407"/>
      <c r="AG6" s="408"/>
      <c r="AH6" s="409"/>
      <c r="AI6" s="408" t="s">
        <v>117</v>
      </c>
      <c r="AJ6" s="408"/>
      <c r="AK6" s="411"/>
      <c r="AL6" s="33"/>
      <c r="AM6" s="407" t="s">
        <v>116</v>
      </c>
      <c r="AN6" s="408"/>
      <c r="AO6" s="409"/>
      <c r="AP6" s="408"/>
      <c r="AQ6" s="408"/>
      <c r="AR6" s="411"/>
      <c r="AS6" s="33"/>
      <c r="AT6" s="407" t="s">
        <v>122</v>
      </c>
      <c r="AU6" s="408"/>
      <c r="AV6" s="409"/>
      <c r="AW6" s="408" t="s">
        <v>346</v>
      </c>
      <c r="AX6" s="408"/>
      <c r="AY6" s="411"/>
      <c r="AZ6" s="33"/>
      <c r="BA6" s="407" t="s">
        <v>3</v>
      </c>
      <c r="BB6" s="408"/>
      <c r="BC6" s="409"/>
      <c r="BD6" s="408" t="s">
        <v>277</v>
      </c>
      <c r="BE6" s="408"/>
      <c r="BF6" s="411"/>
      <c r="BG6" s="33"/>
      <c r="BH6" s="407" t="s">
        <v>2</v>
      </c>
      <c r="BI6" s="408"/>
      <c r="BJ6" s="409"/>
      <c r="BK6" s="408" t="s">
        <v>355</v>
      </c>
      <c r="BL6" s="408"/>
      <c r="BM6" s="411"/>
      <c r="BN6" s="33"/>
      <c r="BO6" s="407" t="s">
        <v>116</v>
      </c>
      <c r="BP6" s="408"/>
      <c r="BQ6" s="409"/>
      <c r="BR6" s="408" t="s">
        <v>2</v>
      </c>
      <c r="BS6" s="408"/>
      <c r="BT6" s="411"/>
      <c r="BU6" s="33"/>
      <c r="BV6" s="407" t="s">
        <v>116</v>
      </c>
      <c r="BW6" s="408"/>
      <c r="BX6" s="409"/>
      <c r="BY6" s="408" t="s">
        <v>2</v>
      </c>
      <c r="BZ6" s="408"/>
      <c r="CA6" s="411"/>
      <c r="CB6" s="33"/>
      <c r="CC6" s="407" t="s">
        <v>2</v>
      </c>
      <c r="CD6" s="408"/>
      <c r="CE6" s="409"/>
      <c r="CF6" s="408" t="s">
        <v>345</v>
      </c>
      <c r="CG6" s="408"/>
      <c r="CH6" s="411"/>
      <c r="CI6" s="33"/>
      <c r="CJ6" s="407" t="s">
        <v>126</v>
      </c>
      <c r="CK6" s="408"/>
      <c r="CL6" s="409"/>
      <c r="CM6" s="408" t="s">
        <v>2</v>
      </c>
      <c r="CN6" s="408"/>
      <c r="CO6" s="411"/>
      <c r="CP6" s="33"/>
      <c r="CQ6" s="407" t="s">
        <v>122</v>
      </c>
      <c r="CR6" s="408"/>
      <c r="CS6" s="409"/>
      <c r="CT6" s="408" t="s">
        <v>362</v>
      </c>
      <c r="CU6" s="408"/>
      <c r="CV6" s="411"/>
      <c r="CW6" s="33"/>
      <c r="CX6" s="407" t="s">
        <v>277</v>
      </c>
      <c r="CY6" s="408"/>
      <c r="CZ6" s="409"/>
      <c r="DA6" s="408" t="s">
        <v>2</v>
      </c>
      <c r="DB6" s="408"/>
      <c r="DC6" s="411"/>
      <c r="DD6" s="232"/>
      <c r="DE6" s="407" t="s">
        <v>3</v>
      </c>
      <c r="DF6" s="408"/>
      <c r="DG6" s="409"/>
      <c r="DH6" s="408" t="s">
        <v>117</v>
      </c>
      <c r="DI6" s="408"/>
      <c r="DJ6" s="411"/>
      <c r="DK6" s="33"/>
      <c r="DL6" s="407" t="s">
        <v>117</v>
      </c>
      <c r="DM6" s="408"/>
      <c r="DN6" s="409"/>
      <c r="DO6" s="408" t="s">
        <v>2</v>
      </c>
      <c r="DP6" s="408"/>
      <c r="DQ6" s="411"/>
      <c r="DR6" s="33"/>
      <c r="DS6" s="407" t="s">
        <v>116</v>
      </c>
      <c r="DT6" s="408"/>
      <c r="DU6" s="409"/>
      <c r="DV6" s="408" t="s">
        <v>117</v>
      </c>
      <c r="DW6" s="408"/>
      <c r="DX6" s="411"/>
      <c r="DY6" s="33"/>
      <c r="DZ6" s="390" t="s">
        <v>119</v>
      </c>
      <c r="EA6" s="391"/>
      <c r="EB6" s="392"/>
      <c r="EC6" s="391"/>
      <c r="ED6" s="391"/>
      <c r="EE6" s="393"/>
      <c r="EF6" s="33"/>
      <c r="EG6" s="407" t="s">
        <v>3</v>
      </c>
      <c r="EH6" s="408"/>
      <c r="EI6" s="409"/>
      <c r="EJ6" s="408" t="s">
        <v>345</v>
      </c>
      <c r="EK6" s="408"/>
      <c r="EL6" s="411"/>
      <c r="EM6" s="33"/>
      <c r="EN6" s="407" t="s">
        <v>277</v>
      </c>
      <c r="EO6" s="408"/>
      <c r="EP6" s="409"/>
      <c r="EQ6" s="408" t="s">
        <v>345</v>
      </c>
      <c r="ER6" s="408"/>
      <c r="ES6" s="411"/>
      <c r="ET6" s="33"/>
      <c r="EU6" s="407" t="s">
        <v>346</v>
      </c>
      <c r="EV6" s="408"/>
      <c r="EW6" s="409"/>
      <c r="EX6" s="408" t="s">
        <v>2</v>
      </c>
      <c r="EY6" s="408"/>
      <c r="EZ6" s="411"/>
      <c r="FA6" s="33"/>
      <c r="FB6" s="407" t="s">
        <v>2</v>
      </c>
      <c r="FC6" s="408"/>
      <c r="FD6" s="409"/>
      <c r="FE6" s="408" t="s">
        <v>124</v>
      </c>
      <c r="FF6" s="408"/>
      <c r="FG6" s="411"/>
      <c r="FH6" s="33"/>
      <c r="FI6" s="407" t="s">
        <v>2</v>
      </c>
      <c r="FJ6" s="408"/>
      <c r="FK6" s="409"/>
      <c r="FL6" s="408"/>
      <c r="FM6" s="408"/>
      <c r="FN6" s="411"/>
      <c r="FO6" s="33"/>
      <c r="FP6" s="407" t="s">
        <v>3</v>
      </c>
      <c r="FQ6" s="408"/>
      <c r="FR6" s="409"/>
      <c r="FS6" s="408" t="s">
        <v>116</v>
      </c>
      <c r="FT6" s="408"/>
      <c r="FU6" s="411"/>
      <c r="FV6" s="33"/>
      <c r="FW6" s="407" t="s">
        <v>3</v>
      </c>
      <c r="FX6" s="408"/>
      <c r="FY6" s="409"/>
      <c r="FZ6" s="408" t="s">
        <v>345</v>
      </c>
      <c r="GA6" s="408"/>
      <c r="GB6" s="411"/>
      <c r="GC6" s="33"/>
      <c r="GD6" s="407" t="s">
        <v>124</v>
      </c>
      <c r="GE6" s="408"/>
      <c r="GF6" s="409"/>
      <c r="GG6" s="408" t="s">
        <v>1</v>
      </c>
      <c r="GH6" s="408"/>
      <c r="GI6" s="411"/>
      <c r="GJ6" s="33"/>
      <c r="GK6" s="390"/>
      <c r="GL6" s="391"/>
      <c r="GM6" s="392"/>
      <c r="GN6" s="391"/>
      <c r="GO6" s="391"/>
      <c r="GP6" s="393"/>
      <c r="GQ6" s="33"/>
      <c r="GR6" s="407" t="s">
        <v>393</v>
      </c>
      <c r="GS6" s="408"/>
      <c r="GT6" s="409"/>
      <c r="GU6" s="408"/>
      <c r="GV6" s="408"/>
      <c r="GW6" s="411"/>
      <c r="GX6" s="33"/>
      <c r="GY6" s="407" t="s">
        <v>116</v>
      </c>
      <c r="GZ6" s="408"/>
      <c r="HA6" s="409"/>
      <c r="HB6" s="408"/>
      <c r="HC6" s="408"/>
      <c r="HD6" s="411"/>
      <c r="HE6" s="232"/>
      <c r="HF6" s="407" t="s">
        <v>354</v>
      </c>
      <c r="HG6" s="408"/>
      <c r="HH6" s="409"/>
      <c r="HI6" s="408" t="s">
        <v>398</v>
      </c>
      <c r="HJ6" s="408"/>
      <c r="HK6" s="411"/>
      <c r="HL6" s="232"/>
      <c r="HM6" s="407"/>
      <c r="HN6" s="408"/>
      <c r="HO6" s="409"/>
      <c r="HP6" s="408"/>
      <c r="HQ6" s="408"/>
      <c r="HR6" s="411"/>
      <c r="HS6" s="232"/>
      <c r="HT6" s="407" t="s">
        <v>123</v>
      </c>
      <c r="HU6" s="408"/>
      <c r="HV6" s="409"/>
      <c r="HW6" s="408" t="s">
        <v>117</v>
      </c>
      <c r="HX6" s="408"/>
      <c r="HY6" s="411"/>
      <c r="HZ6" s="232"/>
      <c r="IA6" s="407" t="s">
        <v>3</v>
      </c>
      <c r="IB6" s="408"/>
      <c r="IC6" s="409"/>
      <c r="ID6" s="408" t="s">
        <v>117</v>
      </c>
      <c r="IE6" s="408"/>
      <c r="IF6" s="411"/>
      <c r="IG6" s="33"/>
      <c r="IH6" s="390" t="s">
        <v>125</v>
      </c>
      <c r="II6" s="391"/>
      <c r="IJ6" s="392"/>
      <c r="IK6" s="391" t="s">
        <v>345</v>
      </c>
      <c r="IL6" s="391"/>
      <c r="IM6" s="393"/>
      <c r="IN6" s="33"/>
      <c r="IO6" s="407" t="s">
        <v>3</v>
      </c>
      <c r="IP6" s="408"/>
      <c r="IQ6" s="409"/>
      <c r="IR6" s="408" t="s">
        <v>117</v>
      </c>
      <c r="IS6" s="408"/>
      <c r="IT6" s="411"/>
      <c r="IU6" s="33"/>
      <c r="IV6" s="390" t="s">
        <v>3</v>
      </c>
      <c r="IW6" s="391"/>
      <c r="IX6" s="392"/>
      <c r="IY6" s="391" t="s">
        <v>125</v>
      </c>
      <c r="IZ6" s="391"/>
      <c r="JA6" s="393"/>
      <c r="JB6" s="33"/>
      <c r="JC6" s="390"/>
      <c r="JD6" s="391"/>
      <c r="JE6" s="392"/>
      <c r="JF6" s="391"/>
      <c r="JG6" s="391"/>
      <c r="JH6" s="393"/>
      <c r="JI6" s="33"/>
      <c r="JJ6" s="390"/>
      <c r="JK6" s="391"/>
      <c r="JL6" s="392"/>
      <c r="JM6" s="391"/>
      <c r="JN6" s="391"/>
      <c r="JO6" s="393"/>
      <c r="JP6" s="33"/>
      <c r="JQ6" s="390"/>
      <c r="JR6" s="391"/>
      <c r="JS6" s="392"/>
      <c r="JT6" s="391"/>
      <c r="JU6" s="391"/>
      <c r="JV6" s="393"/>
      <c r="JW6" s="33"/>
      <c r="JX6" s="390"/>
      <c r="JY6" s="391"/>
      <c r="JZ6" s="392"/>
      <c r="KA6" s="391"/>
      <c r="KB6" s="391"/>
      <c r="KC6" s="393"/>
      <c r="KD6" s="33"/>
      <c r="KE6" s="390"/>
      <c r="KF6" s="391"/>
      <c r="KG6" s="392"/>
      <c r="KH6" s="391"/>
      <c r="KI6" s="391"/>
      <c r="KJ6" s="393"/>
      <c r="KK6" s="33"/>
      <c r="KL6" s="390"/>
      <c r="KM6" s="391"/>
      <c r="KN6" s="392"/>
      <c r="KO6" s="391"/>
      <c r="KP6" s="391"/>
      <c r="KQ6" s="393"/>
      <c r="KR6" s="33"/>
      <c r="KS6" s="390"/>
      <c r="KT6" s="391"/>
      <c r="KU6" s="392"/>
      <c r="KV6" s="391"/>
      <c r="KW6" s="391"/>
      <c r="KX6" s="393"/>
      <c r="KY6" s="33"/>
      <c r="KZ6" s="390"/>
      <c r="LA6" s="391"/>
      <c r="LB6" s="392"/>
      <c r="LC6" s="391"/>
      <c r="LD6" s="391"/>
      <c r="LE6" s="393"/>
      <c r="LF6" s="33"/>
      <c r="LG6" s="390"/>
      <c r="LH6" s="391"/>
      <c r="LI6" s="392"/>
      <c r="LJ6" s="391"/>
      <c r="LK6" s="391"/>
      <c r="LL6" s="393"/>
      <c r="LM6" s="33"/>
      <c r="LN6" s="390"/>
      <c r="LO6" s="391"/>
      <c r="LP6" s="392"/>
      <c r="LQ6" s="391"/>
      <c r="LR6" s="391"/>
      <c r="LS6" s="393"/>
      <c r="LT6" s="33"/>
      <c r="LU6" s="390"/>
      <c r="LV6" s="391"/>
      <c r="LW6" s="392"/>
      <c r="LX6" s="391"/>
      <c r="LY6" s="391"/>
      <c r="LZ6" s="393"/>
      <c r="MA6" s="33"/>
      <c r="MB6" s="390"/>
      <c r="MC6" s="391"/>
      <c r="MD6" s="392"/>
      <c r="ME6" s="391"/>
      <c r="MF6" s="391"/>
      <c r="MG6" s="393"/>
      <c r="MH6" s="33"/>
      <c r="MI6" s="390"/>
      <c r="MJ6" s="391"/>
      <c r="MK6" s="392"/>
      <c r="ML6" s="391"/>
      <c r="MM6" s="391"/>
      <c r="MN6" s="393"/>
      <c r="MO6" s="33"/>
      <c r="MP6" s="390"/>
      <c r="MQ6" s="391"/>
      <c r="MR6" s="392"/>
      <c r="MS6" s="391"/>
      <c r="MT6" s="391"/>
      <c r="MU6" s="393"/>
      <c r="MV6" s="33"/>
      <c r="MW6" s="390"/>
      <c r="MX6" s="391"/>
      <c r="MY6" s="392"/>
      <c r="MZ6" s="391"/>
      <c r="NA6" s="391"/>
      <c r="NB6" s="393"/>
      <c r="NC6" s="33"/>
      <c r="ND6" s="390"/>
      <c r="NE6" s="391"/>
      <c r="NF6" s="392"/>
      <c r="NG6" s="391"/>
      <c r="NH6" s="391"/>
      <c r="NI6" s="393"/>
      <c r="NJ6" s="33"/>
      <c r="NK6" s="390"/>
      <c r="NL6" s="391"/>
      <c r="NM6" s="392"/>
      <c r="NN6" s="391"/>
      <c r="NO6" s="391"/>
      <c r="NP6" s="393"/>
      <c r="NQ6" s="33"/>
      <c r="NR6" s="390"/>
      <c r="NS6" s="391"/>
      <c r="NT6" s="392"/>
      <c r="NU6" s="391"/>
      <c r="NV6" s="391"/>
      <c r="NW6" s="393"/>
      <c r="NX6" s="33"/>
      <c r="NY6" s="390"/>
      <c r="NZ6" s="391"/>
      <c r="OA6" s="392"/>
      <c r="OB6" s="391"/>
      <c r="OC6" s="391"/>
      <c r="OD6" s="393"/>
      <c r="OE6" s="33"/>
      <c r="OF6" s="390"/>
      <c r="OG6" s="391"/>
      <c r="OH6" s="392"/>
      <c r="OI6" s="391"/>
      <c r="OJ6" s="391"/>
      <c r="OK6" s="393"/>
      <c r="OL6" s="33"/>
      <c r="OM6" s="390"/>
      <c r="ON6" s="391"/>
      <c r="OO6" s="392"/>
      <c r="OP6" s="391"/>
      <c r="OQ6" s="391"/>
      <c r="OR6" s="393"/>
      <c r="OS6" s="33"/>
      <c r="OT6" s="390"/>
      <c r="OU6" s="391"/>
      <c r="OV6" s="392"/>
      <c r="OW6" s="391"/>
      <c r="OX6" s="391"/>
      <c r="OY6" s="393"/>
      <c r="OZ6" s="33"/>
      <c r="PA6" s="390"/>
      <c r="PB6" s="391"/>
      <c r="PC6" s="392"/>
      <c r="PD6" s="391"/>
      <c r="PE6" s="391"/>
      <c r="PF6" s="393"/>
      <c r="PG6" s="33"/>
      <c r="PH6" s="390"/>
      <c r="PI6" s="391"/>
      <c r="PJ6" s="392"/>
      <c r="PK6" s="391"/>
      <c r="PL6" s="391"/>
      <c r="PM6" s="393"/>
      <c r="PN6" s="33"/>
      <c r="PO6" s="390"/>
      <c r="PP6" s="391"/>
      <c r="PQ6" s="392"/>
      <c r="PR6" s="391"/>
      <c r="PS6" s="391"/>
      <c r="PT6" s="393"/>
      <c r="PU6" s="33"/>
      <c r="PV6" s="390"/>
      <c r="PW6" s="391"/>
      <c r="PX6" s="392"/>
      <c r="PY6" s="391"/>
      <c r="PZ6" s="391"/>
      <c r="QA6" s="393"/>
    </row>
    <row r="7" spans="1:443" ht="12.75" customHeight="1">
      <c r="A7" s="405"/>
      <c r="B7" s="405"/>
      <c r="C7" s="19"/>
      <c r="D7" s="407" t="s">
        <v>1</v>
      </c>
      <c r="E7" s="408"/>
      <c r="F7" s="409"/>
      <c r="G7" s="408"/>
      <c r="H7" s="408"/>
      <c r="I7" s="411"/>
      <c r="J7" s="34"/>
      <c r="K7" s="407" t="s">
        <v>116</v>
      </c>
      <c r="L7" s="408"/>
      <c r="M7" s="409"/>
      <c r="N7" s="410" t="s">
        <v>117</v>
      </c>
      <c r="O7" s="408"/>
      <c r="P7" s="411"/>
      <c r="Q7" s="34"/>
      <c r="R7" s="390"/>
      <c r="S7" s="391"/>
      <c r="T7" s="392"/>
      <c r="U7" s="391"/>
      <c r="V7" s="391"/>
      <c r="W7" s="393"/>
      <c r="X7" s="34"/>
      <c r="Y7" s="407" t="s">
        <v>123</v>
      </c>
      <c r="Z7" s="408"/>
      <c r="AA7" s="409"/>
      <c r="AB7" s="408" t="s">
        <v>125</v>
      </c>
      <c r="AC7" s="408"/>
      <c r="AD7" s="411"/>
      <c r="AE7" s="34"/>
      <c r="AF7" s="407" t="s">
        <v>2</v>
      </c>
      <c r="AG7" s="408"/>
      <c r="AH7" s="409"/>
      <c r="AI7" s="408" t="s">
        <v>346</v>
      </c>
      <c r="AJ7" s="408"/>
      <c r="AK7" s="411"/>
      <c r="AL7" s="34"/>
      <c r="AM7" s="407" t="s">
        <v>2</v>
      </c>
      <c r="AN7" s="408"/>
      <c r="AO7" s="409"/>
      <c r="AP7" s="410" t="s">
        <v>125</v>
      </c>
      <c r="AQ7" s="408"/>
      <c r="AR7" s="411"/>
      <c r="AS7" s="34"/>
      <c r="AT7" s="407" t="s">
        <v>346</v>
      </c>
      <c r="AU7" s="408"/>
      <c r="AV7" s="409"/>
      <c r="AW7" s="408" t="s">
        <v>4</v>
      </c>
      <c r="AX7" s="408"/>
      <c r="AY7" s="411"/>
      <c r="AZ7" s="34"/>
      <c r="BA7" s="407" t="s">
        <v>2</v>
      </c>
      <c r="BB7" s="408"/>
      <c r="BC7" s="409"/>
      <c r="BD7" s="408" t="s">
        <v>123</v>
      </c>
      <c r="BE7" s="408"/>
      <c r="BF7" s="411"/>
      <c r="BG7" s="34"/>
      <c r="BH7" s="407" t="s">
        <v>116</v>
      </c>
      <c r="BI7" s="408"/>
      <c r="BJ7" s="409"/>
      <c r="BK7" s="408" t="s">
        <v>121</v>
      </c>
      <c r="BL7" s="408"/>
      <c r="BM7" s="411"/>
      <c r="BN7" s="34"/>
      <c r="BO7" s="407" t="s">
        <v>2</v>
      </c>
      <c r="BP7" s="408"/>
      <c r="BQ7" s="409"/>
      <c r="BR7" s="408" t="s">
        <v>355</v>
      </c>
      <c r="BS7" s="408"/>
      <c r="BT7" s="411"/>
      <c r="BU7" s="34"/>
      <c r="BV7" s="407" t="s">
        <v>1</v>
      </c>
      <c r="BW7" s="408"/>
      <c r="BX7" s="409"/>
      <c r="BY7" s="408" t="s">
        <v>121</v>
      </c>
      <c r="BZ7" s="408"/>
      <c r="CA7" s="411"/>
      <c r="CB7" s="34"/>
      <c r="CC7" s="407" t="s">
        <v>126</v>
      </c>
      <c r="CD7" s="408"/>
      <c r="CE7" s="409"/>
      <c r="CF7" s="408" t="s">
        <v>367</v>
      </c>
      <c r="CG7" s="408"/>
      <c r="CH7" s="411"/>
      <c r="CI7" s="34"/>
      <c r="CJ7" s="407" t="s">
        <v>3</v>
      </c>
      <c r="CK7" s="408"/>
      <c r="CL7" s="409"/>
      <c r="CM7" s="408" t="s">
        <v>117</v>
      </c>
      <c r="CN7" s="408"/>
      <c r="CO7" s="411"/>
      <c r="CP7" s="34"/>
      <c r="CQ7" s="407" t="s">
        <v>346</v>
      </c>
      <c r="CR7" s="408"/>
      <c r="CS7" s="409"/>
      <c r="CT7" s="408"/>
      <c r="CU7" s="408"/>
      <c r="CV7" s="411"/>
      <c r="CW7" s="34"/>
      <c r="CX7" s="407" t="s">
        <v>116</v>
      </c>
      <c r="CY7" s="408"/>
      <c r="CZ7" s="409"/>
      <c r="DA7" s="408" t="s">
        <v>124</v>
      </c>
      <c r="DB7" s="408"/>
      <c r="DC7" s="411"/>
      <c r="DD7" s="233"/>
      <c r="DE7" s="407" t="s">
        <v>116</v>
      </c>
      <c r="DF7" s="408"/>
      <c r="DG7" s="409"/>
      <c r="DH7" s="408"/>
      <c r="DI7" s="408"/>
      <c r="DJ7" s="411"/>
      <c r="DK7" s="34"/>
      <c r="DL7" s="407" t="s">
        <v>346</v>
      </c>
      <c r="DM7" s="408"/>
      <c r="DN7" s="409"/>
      <c r="DO7" s="408" t="s">
        <v>117</v>
      </c>
      <c r="DP7" s="408"/>
      <c r="DQ7" s="411"/>
      <c r="DR7" s="34"/>
      <c r="DS7" s="407" t="s">
        <v>3</v>
      </c>
      <c r="DT7" s="408"/>
      <c r="DU7" s="409"/>
      <c r="DV7" s="408" t="s">
        <v>116</v>
      </c>
      <c r="DW7" s="408"/>
      <c r="DX7" s="411"/>
      <c r="DY7" s="34"/>
      <c r="DZ7" s="390" t="s">
        <v>2</v>
      </c>
      <c r="EA7" s="391"/>
      <c r="EB7" s="392"/>
      <c r="EC7" s="406" t="s">
        <v>277</v>
      </c>
      <c r="ED7" s="391"/>
      <c r="EE7" s="393"/>
      <c r="EF7" s="34"/>
      <c r="EG7" s="407" t="s">
        <v>119</v>
      </c>
      <c r="EH7" s="408"/>
      <c r="EI7" s="409"/>
      <c r="EJ7" s="408" t="s">
        <v>2</v>
      </c>
      <c r="EK7" s="408"/>
      <c r="EL7" s="411"/>
      <c r="EM7" s="34"/>
      <c r="EN7" s="407" t="s">
        <v>2</v>
      </c>
      <c r="EO7" s="408"/>
      <c r="EP7" s="409"/>
      <c r="EQ7" s="408" t="s">
        <v>277</v>
      </c>
      <c r="ER7" s="408"/>
      <c r="ES7" s="411"/>
      <c r="ET7" s="34"/>
      <c r="EU7" s="407"/>
      <c r="EV7" s="408"/>
      <c r="EW7" s="409"/>
      <c r="EX7" s="408"/>
      <c r="EY7" s="408"/>
      <c r="EZ7" s="411"/>
      <c r="FA7" s="34"/>
      <c r="FB7" s="407" t="s">
        <v>346</v>
      </c>
      <c r="FC7" s="408"/>
      <c r="FD7" s="409"/>
      <c r="FE7" s="408" t="s">
        <v>116</v>
      </c>
      <c r="FF7" s="408"/>
      <c r="FG7" s="411"/>
      <c r="FH7" s="34"/>
      <c r="FI7" s="407"/>
      <c r="FJ7" s="408"/>
      <c r="FK7" s="409"/>
      <c r="FL7" s="408"/>
      <c r="FM7" s="408"/>
      <c r="FN7" s="411"/>
      <c r="FO7" s="34"/>
      <c r="FP7" s="407" t="s">
        <v>2</v>
      </c>
      <c r="FQ7" s="408"/>
      <c r="FR7" s="409"/>
      <c r="FS7" s="408" t="s">
        <v>1</v>
      </c>
      <c r="FT7" s="408"/>
      <c r="FU7" s="411"/>
      <c r="FV7" s="34"/>
      <c r="FW7" s="407" t="s">
        <v>345</v>
      </c>
      <c r="FX7" s="408"/>
      <c r="FY7" s="409"/>
      <c r="FZ7" s="408" t="s">
        <v>117</v>
      </c>
      <c r="GA7" s="408"/>
      <c r="GB7" s="411"/>
      <c r="GC7" s="34"/>
      <c r="GD7" s="407" t="s">
        <v>3</v>
      </c>
      <c r="GE7" s="408"/>
      <c r="GF7" s="409"/>
      <c r="GG7" s="408" t="s">
        <v>122</v>
      </c>
      <c r="GH7" s="408"/>
      <c r="GI7" s="411"/>
      <c r="GJ7" s="34"/>
      <c r="GK7" s="390"/>
      <c r="GL7" s="391"/>
      <c r="GM7" s="392"/>
      <c r="GN7" s="391"/>
      <c r="GO7" s="391"/>
      <c r="GP7" s="393"/>
      <c r="GQ7" s="34"/>
      <c r="GR7" s="407"/>
      <c r="GS7" s="408"/>
      <c r="GT7" s="409"/>
      <c r="GU7" s="408"/>
      <c r="GV7" s="408"/>
      <c r="GW7" s="411"/>
      <c r="GX7" s="34"/>
      <c r="GY7" s="407" t="s">
        <v>2</v>
      </c>
      <c r="GZ7" s="408"/>
      <c r="HA7" s="409"/>
      <c r="HB7" s="408" t="s">
        <v>117</v>
      </c>
      <c r="HC7" s="408"/>
      <c r="HD7" s="411"/>
      <c r="HE7" s="233"/>
      <c r="HF7" s="407" t="s">
        <v>123</v>
      </c>
      <c r="HG7" s="408"/>
      <c r="HH7" s="409"/>
      <c r="HI7" s="408" t="s">
        <v>4</v>
      </c>
      <c r="HJ7" s="408"/>
      <c r="HK7" s="411"/>
      <c r="HL7" s="233"/>
      <c r="HM7" s="407"/>
      <c r="HN7" s="408"/>
      <c r="HO7" s="409"/>
      <c r="HP7" s="408"/>
      <c r="HQ7" s="408"/>
      <c r="HR7" s="411"/>
      <c r="HS7" s="233"/>
      <c r="HT7" s="407" t="s">
        <v>124</v>
      </c>
      <c r="HU7" s="408"/>
      <c r="HV7" s="409"/>
      <c r="HW7" s="408" t="s">
        <v>345</v>
      </c>
      <c r="HX7" s="408"/>
      <c r="HY7" s="411"/>
      <c r="HZ7" s="233"/>
      <c r="IA7" s="407"/>
      <c r="IB7" s="408"/>
      <c r="IC7" s="409"/>
      <c r="ID7" s="408"/>
      <c r="IE7" s="408"/>
      <c r="IF7" s="411"/>
      <c r="IG7" s="34"/>
      <c r="IH7" s="390" t="s">
        <v>124</v>
      </c>
      <c r="II7" s="391"/>
      <c r="IJ7" s="392"/>
      <c r="IK7" s="391"/>
      <c r="IL7" s="391"/>
      <c r="IM7" s="393"/>
      <c r="IN7" s="34"/>
      <c r="IO7" s="407" t="s">
        <v>122</v>
      </c>
      <c r="IP7" s="408"/>
      <c r="IQ7" s="409"/>
      <c r="IR7" s="408" t="s">
        <v>379</v>
      </c>
      <c r="IS7" s="408"/>
      <c r="IT7" s="411"/>
      <c r="IU7" s="34"/>
      <c r="IV7" s="390"/>
      <c r="IW7" s="391"/>
      <c r="IX7" s="392"/>
      <c r="IY7" s="391" t="s">
        <v>387</v>
      </c>
      <c r="IZ7" s="391"/>
      <c r="JA7" s="393"/>
      <c r="JB7" s="34"/>
      <c r="JC7" s="390"/>
      <c r="JD7" s="391"/>
      <c r="JE7" s="392"/>
      <c r="JF7" s="391"/>
      <c r="JG7" s="391"/>
      <c r="JH7" s="393"/>
      <c r="JI7" s="73"/>
      <c r="JJ7" s="390"/>
      <c r="JK7" s="391"/>
      <c r="JL7" s="392"/>
      <c r="JM7" s="391"/>
      <c r="JN7" s="391"/>
      <c r="JO7" s="393"/>
      <c r="JP7" s="73"/>
      <c r="JQ7" s="390"/>
      <c r="JR7" s="391"/>
      <c r="JS7" s="392"/>
      <c r="JT7" s="391"/>
      <c r="JU7" s="391"/>
      <c r="JV7" s="393"/>
      <c r="JW7" s="73"/>
      <c r="JX7" s="390"/>
      <c r="JY7" s="391"/>
      <c r="JZ7" s="392"/>
      <c r="KA7" s="391"/>
      <c r="KB7" s="391"/>
      <c r="KC7" s="393"/>
      <c r="KD7" s="73"/>
      <c r="KE7" s="390"/>
      <c r="KF7" s="391"/>
      <c r="KG7" s="392"/>
      <c r="KH7" s="391"/>
      <c r="KI7" s="391"/>
      <c r="KJ7" s="393"/>
      <c r="KK7" s="73"/>
      <c r="KL7" s="390"/>
      <c r="KM7" s="391"/>
      <c r="KN7" s="392"/>
      <c r="KO7" s="391"/>
      <c r="KP7" s="391"/>
      <c r="KQ7" s="393"/>
      <c r="KR7" s="73"/>
      <c r="KS7" s="390"/>
      <c r="KT7" s="391"/>
      <c r="KU7" s="392"/>
      <c r="KV7" s="391"/>
      <c r="KW7" s="391"/>
      <c r="KX7" s="393"/>
      <c r="KY7" s="73"/>
      <c r="KZ7" s="390"/>
      <c r="LA7" s="391"/>
      <c r="LB7" s="392"/>
      <c r="LC7" s="391"/>
      <c r="LD7" s="391"/>
      <c r="LE7" s="393"/>
      <c r="LF7" s="73"/>
      <c r="LG7" s="390"/>
      <c r="LH7" s="391"/>
      <c r="LI7" s="392"/>
      <c r="LJ7" s="391"/>
      <c r="LK7" s="391"/>
      <c r="LL7" s="393"/>
      <c r="LM7" s="73"/>
      <c r="LN7" s="390"/>
      <c r="LO7" s="391"/>
      <c r="LP7" s="392"/>
      <c r="LQ7" s="391"/>
      <c r="LR7" s="391"/>
      <c r="LS7" s="393"/>
      <c r="LT7" s="73"/>
      <c r="LU7" s="390"/>
      <c r="LV7" s="391"/>
      <c r="LW7" s="392"/>
      <c r="LX7" s="391"/>
      <c r="LY7" s="391"/>
      <c r="LZ7" s="393"/>
      <c r="MA7" s="73"/>
      <c r="MB7" s="390"/>
      <c r="MC7" s="391"/>
      <c r="MD7" s="392"/>
      <c r="ME7" s="391"/>
      <c r="MF7" s="391"/>
      <c r="MG7" s="393"/>
      <c r="MH7" s="73"/>
      <c r="MI7" s="390"/>
      <c r="MJ7" s="391"/>
      <c r="MK7" s="392"/>
      <c r="ML7" s="391"/>
      <c r="MM7" s="391"/>
      <c r="MN7" s="393"/>
      <c r="MO7" s="73"/>
      <c r="MP7" s="390"/>
      <c r="MQ7" s="391"/>
      <c r="MR7" s="392"/>
      <c r="MS7" s="391"/>
      <c r="MT7" s="391"/>
      <c r="MU7" s="393"/>
      <c r="MV7" s="73"/>
      <c r="MW7" s="390"/>
      <c r="MX7" s="391"/>
      <c r="MY7" s="392"/>
      <c r="MZ7" s="391"/>
      <c r="NA7" s="391"/>
      <c r="NB7" s="393"/>
      <c r="NC7" s="73"/>
      <c r="ND7" s="390"/>
      <c r="NE7" s="391"/>
      <c r="NF7" s="392"/>
      <c r="NG7" s="391"/>
      <c r="NH7" s="391"/>
      <c r="NI7" s="393"/>
      <c r="NJ7" s="73"/>
      <c r="NK7" s="390"/>
      <c r="NL7" s="391"/>
      <c r="NM7" s="392"/>
      <c r="NN7" s="391"/>
      <c r="NO7" s="391"/>
      <c r="NP7" s="393"/>
      <c r="NQ7" s="73"/>
      <c r="NR7" s="390"/>
      <c r="NS7" s="391"/>
      <c r="NT7" s="392"/>
      <c r="NU7" s="391"/>
      <c r="NV7" s="391"/>
      <c r="NW7" s="393"/>
      <c r="NX7" s="73"/>
      <c r="NY7" s="390"/>
      <c r="NZ7" s="391"/>
      <c r="OA7" s="392"/>
      <c r="OB7" s="391"/>
      <c r="OC7" s="391"/>
      <c r="OD7" s="393"/>
      <c r="OE7" s="73"/>
      <c r="OF7" s="390"/>
      <c r="OG7" s="391"/>
      <c r="OH7" s="392"/>
      <c r="OI7" s="391"/>
      <c r="OJ7" s="391"/>
      <c r="OK7" s="393"/>
      <c r="OL7" s="73"/>
      <c r="OM7" s="390"/>
      <c r="ON7" s="391"/>
      <c r="OO7" s="392"/>
      <c r="OP7" s="391"/>
      <c r="OQ7" s="391"/>
      <c r="OR7" s="393"/>
      <c r="OS7" s="73"/>
      <c r="OT7" s="390"/>
      <c r="OU7" s="391"/>
      <c r="OV7" s="392"/>
      <c r="OW7" s="391"/>
      <c r="OX7" s="391"/>
      <c r="OY7" s="393"/>
      <c r="OZ7" s="73"/>
      <c r="PA7" s="390"/>
      <c r="PB7" s="391"/>
      <c r="PC7" s="392"/>
      <c r="PD7" s="391"/>
      <c r="PE7" s="391"/>
      <c r="PF7" s="393"/>
      <c r="PG7" s="73"/>
      <c r="PH7" s="390"/>
      <c r="PI7" s="391"/>
      <c r="PJ7" s="392"/>
      <c r="PK7" s="391"/>
      <c r="PL7" s="391"/>
      <c r="PM7" s="393"/>
      <c r="PN7" s="73"/>
      <c r="PO7" s="390"/>
      <c r="PP7" s="391"/>
      <c r="PQ7" s="392"/>
      <c r="PR7" s="391"/>
      <c r="PS7" s="391"/>
      <c r="PT7" s="393"/>
      <c r="PU7" s="73"/>
      <c r="PV7" s="390"/>
      <c r="PW7" s="391"/>
      <c r="PX7" s="392"/>
      <c r="PY7" s="391"/>
      <c r="PZ7" s="391"/>
      <c r="QA7" s="393"/>
    </row>
    <row r="8" spans="1:443" ht="12.75" customHeight="1">
      <c r="A8" s="405"/>
      <c r="B8" s="405"/>
      <c r="C8" s="19"/>
      <c r="D8" s="407" t="s">
        <v>2</v>
      </c>
      <c r="E8" s="408"/>
      <c r="F8" s="409"/>
      <c r="G8" s="408"/>
      <c r="H8" s="408"/>
      <c r="I8" s="411"/>
      <c r="J8" s="34"/>
      <c r="K8" s="390"/>
      <c r="L8" s="391"/>
      <c r="M8" s="392"/>
      <c r="N8" s="406"/>
      <c r="O8" s="391"/>
      <c r="P8" s="393"/>
      <c r="Q8" s="34"/>
      <c r="R8" s="390"/>
      <c r="S8" s="391"/>
      <c r="T8" s="392"/>
      <c r="U8" s="391"/>
      <c r="V8" s="391"/>
      <c r="W8" s="393"/>
      <c r="X8" s="34"/>
      <c r="Y8" s="407" t="s">
        <v>116</v>
      </c>
      <c r="Z8" s="408"/>
      <c r="AA8" s="409"/>
      <c r="AB8" s="408" t="s">
        <v>119</v>
      </c>
      <c r="AC8" s="408"/>
      <c r="AD8" s="411"/>
      <c r="AE8" s="34"/>
      <c r="AF8" s="407" t="s">
        <v>277</v>
      </c>
      <c r="AG8" s="408"/>
      <c r="AH8" s="409"/>
      <c r="AI8" s="408"/>
      <c r="AJ8" s="408"/>
      <c r="AK8" s="411"/>
      <c r="AL8" s="34"/>
      <c r="AM8" s="407" t="s">
        <v>126</v>
      </c>
      <c r="AN8" s="408"/>
      <c r="AO8" s="409"/>
      <c r="AP8" s="408"/>
      <c r="AQ8" s="408"/>
      <c r="AR8" s="411"/>
      <c r="AS8" s="34"/>
      <c r="AT8" s="407"/>
      <c r="AU8" s="408"/>
      <c r="AV8" s="409"/>
      <c r="AW8" s="408" t="s">
        <v>124</v>
      </c>
      <c r="AX8" s="408"/>
      <c r="AY8" s="411"/>
      <c r="AZ8" s="34"/>
      <c r="BA8" s="407" t="s">
        <v>355</v>
      </c>
      <c r="BB8" s="408"/>
      <c r="BC8" s="409"/>
      <c r="BD8" s="408" t="s">
        <v>345</v>
      </c>
      <c r="BE8" s="408"/>
      <c r="BF8" s="411"/>
      <c r="BG8" s="34"/>
      <c r="BH8" s="407" t="s">
        <v>1</v>
      </c>
      <c r="BI8" s="408"/>
      <c r="BJ8" s="409"/>
      <c r="BK8" s="408"/>
      <c r="BL8" s="408"/>
      <c r="BM8" s="411"/>
      <c r="BN8" s="34"/>
      <c r="BO8" s="390"/>
      <c r="BP8" s="391"/>
      <c r="BQ8" s="392"/>
      <c r="BR8" s="391"/>
      <c r="BS8" s="391"/>
      <c r="BT8" s="393"/>
      <c r="BU8" s="34"/>
      <c r="BV8" s="407" t="s">
        <v>2</v>
      </c>
      <c r="BW8" s="408"/>
      <c r="BX8" s="409"/>
      <c r="BY8" s="408" t="s">
        <v>1</v>
      </c>
      <c r="BZ8" s="408"/>
      <c r="CA8" s="411"/>
      <c r="CB8" s="34"/>
      <c r="CC8" s="407" t="s">
        <v>366</v>
      </c>
      <c r="CD8" s="408"/>
      <c r="CE8" s="409"/>
      <c r="CF8" s="408"/>
      <c r="CG8" s="408"/>
      <c r="CH8" s="411"/>
      <c r="CI8" s="34"/>
      <c r="CJ8" s="407" t="s">
        <v>2</v>
      </c>
      <c r="CK8" s="408"/>
      <c r="CL8" s="409"/>
      <c r="CM8" s="410" t="s">
        <v>277</v>
      </c>
      <c r="CN8" s="408"/>
      <c r="CO8" s="411"/>
      <c r="CP8" s="34"/>
      <c r="CQ8" s="390"/>
      <c r="CR8" s="391"/>
      <c r="CS8" s="392"/>
      <c r="CT8" s="391"/>
      <c r="CU8" s="391"/>
      <c r="CV8" s="393"/>
      <c r="CW8" s="34"/>
      <c r="CX8" s="390"/>
      <c r="CY8" s="391"/>
      <c r="CZ8" s="392"/>
      <c r="DA8" s="391"/>
      <c r="DB8" s="391"/>
      <c r="DC8" s="393"/>
      <c r="DD8" s="34"/>
      <c r="DE8" s="390"/>
      <c r="DF8" s="391"/>
      <c r="DG8" s="392"/>
      <c r="DH8" s="391"/>
      <c r="DI8" s="391"/>
      <c r="DJ8" s="393"/>
      <c r="DK8" s="34"/>
      <c r="DL8" s="407"/>
      <c r="DM8" s="408"/>
      <c r="DN8" s="409"/>
      <c r="DO8" s="408" t="s">
        <v>372</v>
      </c>
      <c r="DP8" s="408"/>
      <c r="DQ8" s="411"/>
      <c r="DR8" s="34"/>
      <c r="DS8" s="407" t="s">
        <v>2</v>
      </c>
      <c r="DT8" s="408"/>
      <c r="DU8" s="409"/>
      <c r="DV8" s="408"/>
      <c r="DW8" s="408"/>
      <c r="DX8" s="411"/>
      <c r="DY8" s="34"/>
      <c r="DZ8" s="390"/>
      <c r="EA8" s="391"/>
      <c r="EB8" s="392"/>
      <c r="EC8" s="391"/>
      <c r="ED8" s="391"/>
      <c r="EE8" s="393"/>
      <c r="EF8" s="34"/>
      <c r="EG8" s="407" t="s">
        <v>125</v>
      </c>
      <c r="EH8" s="408"/>
      <c r="EI8" s="409"/>
      <c r="EJ8" s="408" t="s">
        <v>117</v>
      </c>
      <c r="EK8" s="408"/>
      <c r="EL8" s="411"/>
      <c r="EM8" s="34"/>
      <c r="EN8" s="407" t="s">
        <v>3</v>
      </c>
      <c r="EO8" s="408"/>
      <c r="EP8" s="409"/>
      <c r="EQ8" s="408"/>
      <c r="ER8" s="408"/>
      <c r="ES8" s="411"/>
      <c r="ET8" s="34"/>
      <c r="EU8" s="407"/>
      <c r="EV8" s="408"/>
      <c r="EW8" s="409"/>
      <c r="EX8" s="408"/>
      <c r="EY8" s="408"/>
      <c r="EZ8" s="411"/>
      <c r="FA8" s="34"/>
      <c r="FB8" s="407"/>
      <c r="FC8" s="408"/>
      <c r="FD8" s="409"/>
      <c r="FE8" s="408"/>
      <c r="FF8" s="408"/>
      <c r="FG8" s="411"/>
      <c r="FH8" s="34"/>
      <c r="FI8" s="407"/>
      <c r="FJ8" s="408"/>
      <c r="FK8" s="409"/>
      <c r="FL8" s="408"/>
      <c r="FM8" s="408"/>
      <c r="FN8" s="411"/>
      <c r="FO8" s="34"/>
      <c r="FP8" s="407" t="s">
        <v>117</v>
      </c>
      <c r="FQ8" s="408"/>
      <c r="FR8" s="409"/>
      <c r="FS8" s="408"/>
      <c r="FT8" s="408"/>
      <c r="FU8" s="411"/>
      <c r="FV8" s="34"/>
      <c r="FW8" s="407" t="s">
        <v>389</v>
      </c>
      <c r="FX8" s="408"/>
      <c r="FY8" s="409"/>
      <c r="FZ8" s="408"/>
      <c r="GA8" s="408"/>
      <c r="GB8" s="411"/>
      <c r="GC8" s="34"/>
      <c r="GD8" s="407" t="s">
        <v>122</v>
      </c>
      <c r="GE8" s="408"/>
      <c r="GF8" s="409"/>
      <c r="GG8" s="408" t="s">
        <v>121</v>
      </c>
      <c r="GH8" s="408"/>
      <c r="GI8" s="411"/>
      <c r="GJ8" s="34"/>
      <c r="GK8" s="390"/>
      <c r="GL8" s="391"/>
      <c r="GM8" s="392"/>
      <c r="GN8" s="391"/>
      <c r="GO8" s="391"/>
      <c r="GP8" s="393"/>
      <c r="GQ8" s="34"/>
      <c r="GR8" s="407"/>
      <c r="GS8" s="408"/>
      <c r="GT8" s="409"/>
      <c r="GU8" s="408"/>
      <c r="GV8" s="408"/>
      <c r="GW8" s="411"/>
      <c r="GX8" s="34"/>
      <c r="GY8" s="407"/>
      <c r="GZ8" s="408"/>
      <c r="HA8" s="409"/>
      <c r="HB8" s="408"/>
      <c r="HC8" s="408"/>
      <c r="HD8" s="411"/>
      <c r="HE8" s="233"/>
      <c r="HF8" s="407" t="s">
        <v>1</v>
      </c>
      <c r="HG8" s="408"/>
      <c r="HH8" s="409"/>
      <c r="HI8" s="408"/>
      <c r="HJ8" s="408"/>
      <c r="HK8" s="411"/>
      <c r="HL8" s="233"/>
      <c r="HM8" s="407"/>
      <c r="HN8" s="408"/>
      <c r="HO8" s="409"/>
      <c r="HP8" s="408"/>
      <c r="HQ8" s="408"/>
      <c r="HR8" s="411"/>
      <c r="HS8" s="233"/>
      <c r="HT8" s="407" t="s">
        <v>122</v>
      </c>
      <c r="HU8" s="408"/>
      <c r="HV8" s="409"/>
      <c r="HW8" s="408" t="s">
        <v>1</v>
      </c>
      <c r="HX8" s="408"/>
      <c r="HY8" s="411"/>
      <c r="HZ8" s="233"/>
      <c r="IA8" s="407"/>
      <c r="IB8" s="408"/>
      <c r="IC8" s="409"/>
      <c r="ID8" s="408"/>
      <c r="IE8" s="408"/>
      <c r="IF8" s="411"/>
      <c r="IG8" s="34"/>
      <c r="IH8" s="390" t="s">
        <v>123</v>
      </c>
      <c r="II8" s="391"/>
      <c r="IJ8" s="392"/>
      <c r="IK8" s="391"/>
      <c r="IL8" s="391"/>
      <c r="IM8" s="393"/>
      <c r="IN8" s="34"/>
      <c r="IO8" s="407" t="s">
        <v>281</v>
      </c>
      <c r="IP8" s="408"/>
      <c r="IQ8" s="409"/>
      <c r="IR8" s="408" t="s">
        <v>345</v>
      </c>
      <c r="IS8" s="408"/>
      <c r="IT8" s="411"/>
      <c r="IU8" s="34"/>
      <c r="IV8" s="390"/>
      <c r="IW8" s="391"/>
      <c r="IX8" s="392"/>
      <c r="IY8" s="391"/>
      <c r="IZ8" s="391"/>
      <c r="JA8" s="393"/>
      <c r="JB8" s="34"/>
      <c r="JC8" s="390"/>
      <c r="JD8" s="391"/>
      <c r="JE8" s="392"/>
      <c r="JF8" s="391"/>
      <c r="JG8" s="391"/>
      <c r="JH8" s="393"/>
      <c r="JI8" s="73"/>
      <c r="JJ8" s="390"/>
      <c r="JK8" s="391"/>
      <c r="JL8" s="392"/>
      <c r="JM8" s="391"/>
      <c r="JN8" s="391"/>
      <c r="JO8" s="393"/>
      <c r="JP8" s="73"/>
      <c r="JQ8" s="390"/>
      <c r="JR8" s="391"/>
      <c r="JS8" s="392"/>
      <c r="JT8" s="391"/>
      <c r="JU8" s="391"/>
      <c r="JV8" s="393"/>
      <c r="JW8" s="73"/>
      <c r="JX8" s="390"/>
      <c r="JY8" s="391"/>
      <c r="JZ8" s="392"/>
      <c r="KA8" s="391"/>
      <c r="KB8" s="391"/>
      <c r="KC8" s="393"/>
      <c r="KD8" s="73"/>
      <c r="KE8" s="390"/>
      <c r="KF8" s="391"/>
      <c r="KG8" s="392"/>
      <c r="KH8" s="391"/>
      <c r="KI8" s="391"/>
      <c r="KJ8" s="393"/>
      <c r="KK8" s="73"/>
      <c r="KL8" s="390"/>
      <c r="KM8" s="391"/>
      <c r="KN8" s="392"/>
      <c r="KO8" s="391"/>
      <c r="KP8" s="391"/>
      <c r="KQ8" s="393"/>
      <c r="KR8" s="73"/>
      <c r="KS8" s="390"/>
      <c r="KT8" s="391"/>
      <c r="KU8" s="392"/>
      <c r="KV8" s="391"/>
      <c r="KW8" s="391"/>
      <c r="KX8" s="393"/>
      <c r="KY8" s="73"/>
      <c r="KZ8" s="390"/>
      <c r="LA8" s="391"/>
      <c r="LB8" s="392"/>
      <c r="LC8" s="391"/>
      <c r="LD8" s="391"/>
      <c r="LE8" s="393"/>
      <c r="LF8" s="73"/>
      <c r="LG8" s="390"/>
      <c r="LH8" s="391"/>
      <c r="LI8" s="392"/>
      <c r="LJ8" s="391"/>
      <c r="LK8" s="391"/>
      <c r="LL8" s="393"/>
      <c r="LM8" s="73"/>
      <c r="LN8" s="390"/>
      <c r="LO8" s="391"/>
      <c r="LP8" s="392"/>
      <c r="LQ8" s="391"/>
      <c r="LR8" s="391"/>
      <c r="LS8" s="393"/>
      <c r="LT8" s="73"/>
      <c r="LU8" s="390"/>
      <c r="LV8" s="391"/>
      <c r="LW8" s="392"/>
      <c r="LX8" s="391"/>
      <c r="LY8" s="391"/>
      <c r="LZ8" s="393"/>
      <c r="MA8" s="73"/>
      <c r="MB8" s="390"/>
      <c r="MC8" s="391"/>
      <c r="MD8" s="392"/>
      <c r="ME8" s="391"/>
      <c r="MF8" s="391"/>
      <c r="MG8" s="393"/>
      <c r="MH8" s="73"/>
      <c r="MI8" s="390"/>
      <c r="MJ8" s="391"/>
      <c r="MK8" s="392"/>
      <c r="ML8" s="391"/>
      <c r="MM8" s="391"/>
      <c r="MN8" s="393"/>
      <c r="MO8" s="73"/>
      <c r="MP8" s="390"/>
      <c r="MQ8" s="391"/>
      <c r="MR8" s="392"/>
      <c r="MS8" s="391"/>
      <c r="MT8" s="391"/>
      <c r="MU8" s="393"/>
      <c r="MV8" s="73"/>
      <c r="MW8" s="390"/>
      <c r="MX8" s="391"/>
      <c r="MY8" s="392"/>
      <c r="MZ8" s="391"/>
      <c r="NA8" s="391"/>
      <c r="NB8" s="393"/>
      <c r="NC8" s="73"/>
      <c r="ND8" s="390"/>
      <c r="NE8" s="391"/>
      <c r="NF8" s="392"/>
      <c r="NG8" s="391"/>
      <c r="NH8" s="391"/>
      <c r="NI8" s="393"/>
      <c r="NJ8" s="73"/>
      <c r="NK8" s="390"/>
      <c r="NL8" s="391"/>
      <c r="NM8" s="392"/>
      <c r="NN8" s="391"/>
      <c r="NO8" s="391"/>
      <c r="NP8" s="393"/>
      <c r="NQ8" s="73"/>
      <c r="NR8" s="390"/>
      <c r="NS8" s="391"/>
      <c r="NT8" s="392"/>
      <c r="NU8" s="391"/>
      <c r="NV8" s="391"/>
      <c r="NW8" s="393"/>
      <c r="NX8" s="73"/>
      <c r="NY8" s="390"/>
      <c r="NZ8" s="391"/>
      <c r="OA8" s="392"/>
      <c r="OB8" s="391"/>
      <c r="OC8" s="391"/>
      <c r="OD8" s="393"/>
      <c r="OE8" s="73"/>
      <c r="OF8" s="390"/>
      <c r="OG8" s="391"/>
      <c r="OH8" s="392"/>
      <c r="OI8" s="391"/>
      <c r="OJ8" s="391"/>
      <c r="OK8" s="393"/>
      <c r="OL8" s="73"/>
      <c r="OM8" s="390"/>
      <c r="ON8" s="391"/>
      <c r="OO8" s="392"/>
      <c r="OP8" s="391"/>
      <c r="OQ8" s="391"/>
      <c r="OR8" s="393"/>
      <c r="OS8" s="73"/>
      <c r="OT8" s="390"/>
      <c r="OU8" s="391"/>
      <c r="OV8" s="392"/>
      <c r="OW8" s="391"/>
      <c r="OX8" s="391"/>
      <c r="OY8" s="393"/>
      <c r="OZ8" s="73"/>
      <c r="PA8" s="390"/>
      <c r="PB8" s="391"/>
      <c r="PC8" s="392"/>
      <c r="PD8" s="391"/>
      <c r="PE8" s="391"/>
      <c r="PF8" s="393"/>
      <c r="PG8" s="73"/>
      <c r="PH8" s="390"/>
      <c r="PI8" s="391"/>
      <c r="PJ8" s="392"/>
      <c r="PK8" s="391"/>
      <c r="PL8" s="391"/>
      <c r="PM8" s="393"/>
      <c r="PN8" s="73"/>
      <c r="PO8" s="390"/>
      <c r="PP8" s="391"/>
      <c r="PQ8" s="392"/>
      <c r="PR8" s="391"/>
      <c r="PS8" s="391"/>
      <c r="PT8" s="393"/>
      <c r="PU8" s="73"/>
      <c r="PV8" s="390"/>
      <c r="PW8" s="391"/>
      <c r="PX8" s="392"/>
      <c r="PY8" s="391"/>
      <c r="PZ8" s="391"/>
      <c r="QA8" s="393"/>
    </row>
    <row r="9" spans="1:443" ht="12.75" customHeight="1" thickBot="1">
      <c r="A9" s="405"/>
      <c r="B9" s="405"/>
      <c r="C9" s="19"/>
      <c r="D9" s="431"/>
      <c r="E9" s="429"/>
      <c r="F9" s="432"/>
      <c r="G9" s="428"/>
      <c r="H9" s="429"/>
      <c r="I9" s="430"/>
      <c r="J9" s="33"/>
      <c r="K9" s="390"/>
      <c r="L9" s="391"/>
      <c r="M9" s="392"/>
      <c r="N9" s="406"/>
      <c r="O9" s="391"/>
      <c r="P9" s="393"/>
      <c r="Q9" s="33"/>
      <c r="R9" s="397"/>
      <c r="S9" s="398"/>
      <c r="T9" s="399"/>
      <c r="U9" s="400"/>
      <c r="V9" s="398"/>
      <c r="W9" s="401"/>
      <c r="X9" s="33"/>
      <c r="Y9" s="397"/>
      <c r="Z9" s="398"/>
      <c r="AA9" s="399"/>
      <c r="AB9" s="400"/>
      <c r="AC9" s="398"/>
      <c r="AD9" s="401"/>
      <c r="AE9" s="33"/>
      <c r="AF9" s="397"/>
      <c r="AG9" s="398"/>
      <c r="AH9" s="399"/>
      <c r="AI9" s="400"/>
      <c r="AJ9" s="398"/>
      <c r="AK9" s="401"/>
      <c r="AL9" s="33"/>
      <c r="AM9" s="397"/>
      <c r="AN9" s="398"/>
      <c r="AO9" s="399"/>
      <c r="AP9" s="400"/>
      <c r="AQ9" s="398"/>
      <c r="AR9" s="401"/>
      <c r="AS9" s="33"/>
      <c r="AT9" s="397"/>
      <c r="AU9" s="398"/>
      <c r="AV9" s="399"/>
      <c r="AW9" s="400"/>
      <c r="AX9" s="398"/>
      <c r="AY9" s="401"/>
      <c r="AZ9" s="33"/>
      <c r="BA9" s="431"/>
      <c r="BB9" s="429"/>
      <c r="BC9" s="432"/>
      <c r="BD9" s="428"/>
      <c r="BE9" s="429"/>
      <c r="BF9" s="430"/>
      <c r="BG9" s="33"/>
      <c r="BH9" s="431"/>
      <c r="BI9" s="429"/>
      <c r="BJ9" s="432"/>
      <c r="BK9" s="428"/>
      <c r="BL9" s="429"/>
      <c r="BM9" s="430"/>
      <c r="BN9" s="33"/>
      <c r="BO9" s="397"/>
      <c r="BP9" s="398"/>
      <c r="BQ9" s="399"/>
      <c r="BR9" s="400"/>
      <c r="BS9" s="398"/>
      <c r="BT9" s="401"/>
      <c r="BU9" s="33"/>
      <c r="BV9" s="431"/>
      <c r="BW9" s="429"/>
      <c r="BX9" s="432"/>
      <c r="BY9" s="428" t="s">
        <v>362</v>
      </c>
      <c r="BZ9" s="429"/>
      <c r="CA9" s="430"/>
      <c r="CB9" s="33"/>
      <c r="CC9" s="397"/>
      <c r="CD9" s="398"/>
      <c r="CE9" s="399"/>
      <c r="CF9" s="400"/>
      <c r="CG9" s="398"/>
      <c r="CH9" s="401"/>
      <c r="CI9" s="33"/>
      <c r="CJ9" s="431"/>
      <c r="CK9" s="429"/>
      <c r="CL9" s="432"/>
      <c r="CM9" s="428" t="s">
        <v>369</v>
      </c>
      <c r="CN9" s="429"/>
      <c r="CO9" s="430"/>
      <c r="CP9" s="33"/>
      <c r="CQ9" s="397"/>
      <c r="CR9" s="398"/>
      <c r="CS9" s="399"/>
      <c r="CT9" s="400"/>
      <c r="CU9" s="398"/>
      <c r="CV9" s="401"/>
      <c r="CW9" s="33"/>
      <c r="CX9" s="397"/>
      <c r="CY9" s="398"/>
      <c r="CZ9" s="399"/>
      <c r="DA9" s="400"/>
      <c r="DB9" s="398"/>
      <c r="DC9" s="401"/>
      <c r="DD9" s="33"/>
      <c r="DE9" s="397"/>
      <c r="DF9" s="398"/>
      <c r="DG9" s="399"/>
      <c r="DH9" s="400"/>
      <c r="DI9" s="398"/>
      <c r="DJ9" s="401"/>
      <c r="DK9" s="33"/>
      <c r="DL9" s="397"/>
      <c r="DM9" s="398"/>
      <c r="DN9" s="399"/>
      <c r="DO9" s="400"/>
      <c r="DP9" s="398"/>
      <c r="DQ9" s="401"/>
      <c r="DR9" s="33"/>
      <c r="DS9" s="431" t="s">
        <v>122</v>
      </c>
      <c r="DT9" s="429"/>
      <c r="DU9" s="432"/>
      <c r="DV9" s="428"/>
      <c r="DW9" s="429"/>
      <c r="DX9" s="430"/>
      <c r="DY9" s="33"/>
      <c r="DZ9" s="397"/>
      <c r="EA9" s="398"/>
      <c r="EB9" s="399"/>
      <c r="EC9" s="400"/>
      <c r="ED9" s="398"/>
      <c r="EE9" s="401"/>
      <c r="EF9" s="33"/>
      <c r="EG9" s="397"/>
      <c r="EH9" s="398"/>
      <c r="EI9" s="399"/>
      <c r="EJ9" s="400"/>
      <c r="EK9" s="398"/>
      <c r="EL9" s="401"/>
      <c r="EM9" s="33"/>
      <c r="EN9" s="431"/>
      <c r="EO9" s="429"/>
      <c r="EP9" s="432"/>
      <c r="EQ9" s="428"/>
      <c r="ER9" s="429"/>
      <c r="ES9" s="430"/>
      <c r="ET9" s="33"/>
      <c r="EU9" s="431"/>
      <c r="EV9" s="429"/>
      <c r="EW9" s="432"/>
      <c r="EX9" s="428"/>
      <c r="EY9" s="429"/>
      <c r="EZ9" s="430"/>
      <c r="FA9" s="33"/>
      <c r="FB9" s="431"/>
      <c r="FC9" s="429"/>
      <c r="FD9" s="432"/>
      <c r="FE9" s="428"/>
      <c r="FF9" s="429"/>
      <c r="FG9" s="430"/>
      <c r="FH9" s="33"/>
      <c r="FI9" s="431"/>
      <c r="FJ9" s="429"/>
      <c r="FK9" s="432"/>
      <c r="FL9" s="428"/>
      <c r="FM9" s="429"/>
      <c r="FN9" s="430"/>
      <c r="FO9" s="33"/>
      <c r="FP9" s="431"/>
      <c r="FQ9" s="429"/>
      <c r="FR9" s="432"/>
      <c r="FS9" s="428"/>
      <c r="FT9" s="429"/>
      <c r="FU9" s="430"/>
      <c r="FV9" s="33"/>
      <c r="FW9" s="431"/>
      <c r="FX9" s="429"/>
      <c r="FY9" s="432"/>
      <c r="FZ9" s="428"/>
      <c r="GA9" s="429"/>
      <c r="GB9" s="430"/>
      <c r="GC9" s="33"/>
      <c r="GD9" s="431" t="s">
        <v>390</v>
      </c>
      <c r="GE9" s="429"/>
      <c r="GF9" s="432"/>
      <c r="GG9" s="428"/>
      <c r="GH9" s="429"/>
      <c r="GI9" s="430"/>
      <c r="GJ9" s="33"/>
      <c r="GK9" s="397"/>
      <c r="GL9" s="398"/>
      <c r="GM9" s="399"/>
      <c r="GN9" s="400"/>
      <c r="GO9" s="398"/>
      <c r="GP9" s="401"/>
      <c r="GQ9" s="33"/>
      <c r="GR9" s="431"/>
      <c r="GS9" s="429"/>
      <c r="GT9" s="432"/>
      <c r="GU9" s="428"/>
      <c r="GV9" s="429"/>
      <c r="GW9" s="430"/>
      <c r="GX9" s="33"/>
      <c r="GY9" s="431"/>
      <c r="GZ9" s="429"/>
      <c r="HA9" s="432"/>
      <c r="HB9" s="428"/>
      <c r="HC9" s="429"/>
      <c r="HD9" s="430"/>
      <c r="HE9" s="232"/>
      <c r="HF9" s="431"/>
      <c r="HG9" s="429"/>
      <c r="HH9" s="432"/>
      <c r="HI9" s="428"/>
      <c r="HJ9" s="429"/>
      <c r="HK9" s="430"/>
      <c r="HL9" s="232"/>
      <c r="HM9" s="431"/>
      <c r="HN9" s="429"/>
      <c r="HO9" s="432"/>
      <c r="HP9" s="428"/>
      <c r="HQ9" s="429"/>
      <c r="HR9" s="430"/>
      <c r="HS9" s="232"/>
      <c r="HT9" s="431"/>
      <c r="HU9" s="429"/>
      <c r="HV9" s="432"/>
      <c r="HW9" s="428"/>
      <c r="HX9" s="429"/>
      <c r="HY9" s="430"/>
      <c r="HZ9" s="232"/>
      <c r="IA9" s="431"/>
      <c r="IB9" s="429"/>
      <c r="IC9" s="432"/>
      <c r="ID9" s="428"/>
      <c r="IE9" s="429"/>
      <c r="IF9" s="430"/>
      <c r="IG9" s="33"/>
      <c r="IH9" s="397"/>
      <c r="II9" s="398"/>
      <c r="IJ9" s="399"/>
      <c r="IK9" s="400"/>
      <c r="IL9" s="398"/>
      <c r="IM9" s="401"/>
      <c r="IN9" s="33"/>
      <c r="IO9" s="431"/>
      <c r="IP9" s="429"/>
      <c r="IQ9" s="432"/>
      <c r="IR9" s="428"/>
      <c r="IS9" s="429"/>
      <c r="IT9" s="430"/>
      <c r="IU9" s="33"/>
      <c r="IV9" s="397"/>
      <c r="IW9" s="398"/>
      <c r="IX9" s="399"/>
      <c r="IY9" s="400"/>
      <c r="IZ9" s="398"/>
      <c r="JA9" s="401"/>
      <c r="JB9" s="33"/>
      <c r="JC9" s="397"/>
      <c r="JD9" s="398"/>
      <c r="JE9" s="399"/>
      <c r="JF9" s="400"/>
      <c r="JG9" s="398"/>
      <c r="JH9" s="401"/>
      <c r="JI9" s="33"/>
      <c r="JJ9" s="397"/>
      <c r="JK9" s="398"/>
      <c r="JL9" s="399"/>
      <c r="JM9" s="400"/>
      <c r="JN9" s="398"/>
      <c r="JO9" s="401"/>
      <c r="JP9" s="33"/>
      <c r="JQ9" s="397"/>
      <c r="JR9" s="398"/>
      <c r="JS9" s="399"/>
      <c r="JT9" s="400"/>
      <c r="JU9" s="398"/>
      <c r="JV9" s="401"/>
      <c r="JW9" s="33"/>
      <c r="JX9" s="397"/>
      <c r="JY9" s="398"/>
      <c r="JZ9" s="399"/>
      <c r="KA9" s="400"/>
      <c r="KB9" s="398"/>
      <c r="KC9" s="401"/>
      <c r="KD9" s="33"/>
      <c r="KE9" s="397"/>
      <c r="KF9" s="398"/>
      <c r="KG9" s="399"/>
      <c r="KH9" s="400"/>
      <c r="KI9" s="398"/>
      <c r="KJ9" s="401"/>
      <c r="KK9" s="33"/>
      <c r="KL9" s="397"/>
      <c r="KM9" s="398"/>
      <c r="KN9" s="399"/>
      <c r="KO9" s="400"/>
      <c r="KP9" s="398"/>
      <c r="KQ9" s="401"/>
      <c r="KR9" s="33"/>
      <c r="KS9" s="397"/>
      <c r="KT9" s="398"/>
      <c r="KU9" s="399"/>
      <c r="KV9" s="400"/>
      <c r="KW9" s="398"/>
      <c r="KX9" s="401"/>
      <c r="KY9" s="33"/>
      <c r="KZ9" s="397"/>
      <c r="LA9" s="398"/>
      <c r="LB9" s="399"/>
      <c r="LC9" s="400"/>
      <c r="LD9" s="398"/>
      <c r="LE9" s="401"/>
      <c r="LF9" s="33"/>
      <c r="LG9" s="397"/>
      <c r="LH9" s="398"/>
      <c r="LI9" s="399"/>
      <c r="LJ9" s="400"/>
      <c r="LK9" s="398"/>
      <c r="LL9" s="401"/>
      <c r="LM9" s="33"/>
      <c r="LN9" s="397"/>
      <c r="LO9" s="398"/>
      <c r="LP9" s="399"/>
      <c r="LQ9" s="400"/>
      <c r="LR9" s="398"/>
      <c r="LS9" s="401"/>
      <c r="LT9" s="33"/>
      <c r="LU9" s="397"/>
      <c r="LV9" s="398"/>
      <c r="LW9" s="399"/>
      <c r="LX9" s="400"/>
      <c r="LY9" s="398"/>
      <c r="LZ9" s="401"/>
      <c r="MA9" s="33"/>
      <c r="MB9" s="397"/>
      <c r="MC9" s="398"/>
      <c r="MD9" s="399"/>
      <c r="ME9" s="400"/>
      <c r="MF9" s="398"/>
      <c r="MG9" s="401"/>
      <c r="MH9" s="33"/>
      <c r="MI9" s="397"/>
      <c r="MJ9" s="398"/>
      <c r="MK9" s="399"/>
      <c r="ML9" s="400"/>
      <c r="MM9" s="398"/>
      <c r="MN9" s="401"/>
      <c r="MO9" s="33"/>
      <c r="MP9" s="397"/>
      <c r="MQ9" s="398"/>
      <c r="MR9" s="399"/>
      <c r="MS9" s="400"/>
      <c r="MT9" s="398"/>
      <c r="MU9" s="401"/>
      <c r="MV9" s="33"/>
      <c r="MW9" s="397"/>
      <c r="MX9" s="398"/>
      <c r="MY9" s="399"/>
      <c r="MZ9" s="400"/>
      <c r="NA9" s="398"/>
      <c r="NB9" s="401"/>
      <c r="NC9" s="33"/>
      <c r="ND9" s="397"/>
      <c r="NE9" s="398"/>
      <c r="NF9" s="399"/>
      <c r="NG9" s="400"/>
      <c r="NH9" s="398"/>
      <c r="NI9" s="401"/>
      <c r="NJ9" s="33"/>
      <c r="NK9" s="397"/>
      <c r="NL9" s="398"/>
      <c r="NM9" s="399"/>
      <c r="NN9" s="400"/>
      <c r="NO9" s="398"/>
      <c r="NP9" s="401"/>
      <c r="NQ9" s="33"/>
      <c r="NR9" s="397"/>
      <c r="NS9" s="398"/>
      <c r="NT9" s="399"/>
      <c r="NU9" s="400"/>
      <c r="NV9" s="398"/>
      <c r="NW9" s="401"/>
      <c r="NX9" s="33"/>
      <c r="NY9" s="397"/>
      <c r="NZ9" s="398"/>
      <c r="OA9" s="399"/>
      <c r="OB9" s="400"/>
      <c r="OC9" s="398"/>
      <c r="OD9" s="401"/>
      <c r="OE9" s="33"/>
      <c r="OF9" s="397"/>
      <c r="OG9" s="398"/>
      <c r="OH9" s="399"/>
      <c r="OI9" s="400"/>
      <c r="OJ9" s="398"/>
      <c r="OK9" s="401"/>
      <c r="OL9" s="33"/>
      <c r="OM9" s="397"/>
      <c r="ON9" s="398"/>
      <c r="OO9" s="399"/>
      <c r="OP9" s="400"/>
      <c r="OQ9" s="398"/>
      <c r="OR9" s="401"/>
      <c r="OS9" s="33"/>
      <c r="OT9" s="397"/>
      <c r="OU9" s="398"/>
      <c r="OV9" s="399"/>
      <c r="OW9" s="400"/>
      <c r="OX9" s="398"/>
      <c r="OY9" s="401"/>
      <c r="OZ9" s="33"/>
      <c r="PA9" s="397"/>
      <c r="PB9" s="398"/>
      <c r="PC9" s="399"/>
      <c r="PD9" s="400"/>
      <c r="PE9" s="398"/>
      <c r="PF9" s="401"/>
      <c r="PG9" s="33"/>
      <c r="PH9" s="397"/>
      <c r="PI9" s="398"/>
      <c r="PJ9" s="399"/>
      <c r="PK9" s="400"/>
      <c r="PL9" s="398"/>
      <c r="PM9" s="401"/>
      <c r="PN9" s="33"/>
      <c r="PO9" s="397"/>
      <c r="PP9" s="398"/>
      <c r="PQ9" s="399"/>
      <c r="PR9" s="400"/>
      <c r="PS9" s="398"/>
      <c r="PT9" s="401"/>
      <c r="PU9" s="33"/>
      <c r="PV9" s="397"/>
      <c r="PW9" s="398"/>
      <c r="PX9" s="399"/>
      <c r="PY9" s="400"/>
      <c r="PZ9" s="398"/>
      <c r="QA9" s="401"/>
    </row>
    <row r="10" spans="1:443" ht="5.0999999999999996" customHeight="1" thickBot="1">
      <c r="A10" s="405"/>
      <c r="B10" s="405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37"/>
      <c r="CN10" s="437"/>
      <c r="CO10" s="437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35"/>
      <c r="II10" s="35"/>
      <c r="IJ10" s="35"/>
      <c r="IK10" s="35"/>
      <c r="IL10" s="35"/>
      <c r="IM10" s="35"/>
      <c r="IN10" s="30"/>
      <c r="IO10" s="258"/>
      <c r="IP10" s="258"/>
      <c r="IQ10" s="258"/>
      <c r="IR10" s="258"/>
      <c r="IS10" s="258"/>
      <c r="IT10" s="258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343" t="s">
        <v>275</v>
      </c>
      <c r="B11" s="359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92">
        <f>IF(ISBLANK($IM$3),"",IF(ISBLANK(Tipy!GZ6),0,IF(AND(Tipy!GZ6=Výsledky!$IK$3,Tipy!HB6=Výsledky!$IM$3),50,0)))</f>
        <v>50</v>
      </c>
      <c r="II12" s="9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92">
        <f>IF(ISBLANK($IM$3),"",IF(OR(Tipy!HC6=Výsledky!$IH$6,Tipy!HC6=Výsledky!$IH$7,Tipy!HC6=Výsledky!$IH$8,Tipy!HC6=Výsledky!$IH$9),30,0))</f>
        <v>0</v>
      </c>
      <c r="IK12" s="92">
        <f>IF(ISBLANK($IM$3),"",IF(OR(Tipy!HD6=Výsledky!$IK$6,Tipy!HD6=Výsledky!$IK$7,Tipy!HD6=Výsledky!$IK$8,Tipy!HD6=Výsledky!$IK$9),10,0))</f>
        <v>0</v>
      </c>
      <c r="IL12" s="9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95">
        <f>IF(ISBLANK($IM$3),"",IF(ISBLANK(Tipy!GZ6),"-",SUM(IH12:IL12)))</f>
        <v>50</v>
      </c>
      <c r="IN12" s="94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94"/>
      <c r="IV12" s="92">
        <f>IF(ISBLANK($JA$3),"",IF(ISBLANK(Tipy!HL6),0,IF(AND(Tipy!HL6=Výsledky!$IY$3,Tipy!HN6=Výsledky!$JA$3),50,0)))</f>
        <v>0</v>
      </c>
      <c r="IW12" s="9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92">
        <f>IF(ISBLANK($JA$3),"",IF(OR(Tipy!HO6=Výsledky!$IV$6,Tipy!HO6=Výsledky!$IV$7,Tipy!HO6=Výsledky!$IV$8,Tipy!HO6=Výsledky!$IV$9),30,0))</f>
        <v>30</v>
      </c>
      <c r="IY12" s="92">
        <f>IF(ISBLANK($JA$3),"",IF(OR(Tipy!HP6=Výsledky!$IY$6,Tipy!HP6=Výsledky!$IY$7,Tipy!HP6=Výsledky!$IY$8,Tipy!HP6=Výsledky!$IY$9),10,0))</f>
        <v>0</v>
      </c>
      <c r="IZ12" s="9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95">
        <f>IF(ISBLANK($JA$3),"",IF(ISBLANK(Tipy!HL6),"-",SUM(IV12:IZ12)))</f>
        <v>50</v>
      </c>
      <c r="JB12" s="94"/>
      <c r="JC12" s="92" t="str">
        <f>IF(ISBLANK($JH$3),"",IF(ISBLANK(Tipy!HR6),0,IF(AND(Tipy!HR6=Výsledky!$JF$3,Tipy!HT6=Výsledky!$JH$3),50,0)))</f>
        <v/>
      </c>
      <c r="JD12" s="92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92" t="str">
        <f>IF(ISBLANK($JH$3),"",IF(OR(Tipy!HU6=Výsledky!$JC$6,Tipy!HU6=Výsledky!$JC$7,Tipy!HU6=Výsledky!$JC$8,Tipy!HU6=Výsledky!$JC$9),30,0))</f>
        <v/>
      </c>
      <c r="JF12" s="92" t="str">
        <f>IF(ISBLANK($JH$3),"",IF(OR(Tipy!HV6=Výsledky!$JF$6,Tipy!HV6=Výsledky!$JF$7,Tipy!HV6=Výsledky!$JF$8,Tipy!HV6=Výsledky!$JF$9),10,0))</f>
        <v/>
      </c>
      <c r="JG12" s="93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95" t="str">
        <f>IF(ISBLANK($JH$3),"",IF(ISBLANK(Tipy!HR6),"-",SUM(JC12:JG12)))</f>
        <v/>
      </c>
      <c r="JI12" s="94"/>
      <c r="JJ12" s="92" t="str">
        <f>IF(ISBLANK($JO$3),"",IF(ISBLANK(Tipy!HX6),0,IF(AND(Tipy!HX6=Výsledky!$JM$3,Tipy!HZ6=Výsledky!$JO$3),50,0)))</f>
        <v/>
      </c>
      <c r="JK12" s="92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92" t="str">
        <f>IF(ISBLANK($JO$3),"",IF(OR(Tipy!IA6=Výsledky!$JJ$6,Tipy!IA6=Výsledky!$JJ$7,Tipy!IA6=Výsledky!$JJ$8,Tipy!IA6=Výsledky!$JJ$9),30,0))</f>
        <v/>
      </c>
      <c r="JM12" s="92" t="str">
        <f>IF(ISBLANK($JO$3),"",IF(OR(Tipy!IB6=Výsledky!$JM$6,Tipy!IB6=Výsledky!$JM$7,Tipy!IB6=Výsledky!$JM$8,Tipy!IB6=Výsledky!$JM$9),10,0))</f>
        <v/>
      </c>
      <c r="JN12" s="93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95" t="str">
        <f>IF(ISBLANK($JO$3),"",IF(ISBLANK(Tipy!HX6),"-",SUM(JJ12:JN12)))</f>
        <v/>
      </c>
      <c r="JP12" s="94"/>
      <c r="JQ12" s="92" t="str">
        <f>IF(ISBLANK($JV$3),"",IF(ISBLANK(Tipy!ID6),0,IF(AND(Tipy!ID6=Výsledky!$JT$3,Tipy!IF6=Výsledky!$JV$3),50,0)))</f>
        <v/>
      </c>
      <c r="JR12" s="92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92" t="str">
        <f>IF(ISBLANK($JV$3),"",IF(OR(Tipy!IG6=Výsledky!$JQ$6,Tipy!IG6=Výsledky!$JQ$7,Tipy!IG6=Výsledky!$JQ$8,Tipy!IG6=Výsledky!$JQ$9),30,0))</f>
        <v/>
      </c>
      <c r="JT12" s="92" t="str">
        <f>IF(ISBLANK($JV$3),"",IF(OR(Tipy!IH6=Výsledky!$JT$6,Tipy!IH6=Výsledky!$JT$7,Tipy!IH6=Výsledky!$JT$8,Tipy!IH6=Výsledky!$JT$9),10,0))</f>
        <v/>
      </c>
      <c r="JU12" s="93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95" t="str">
        <f>IF(ISBLANK($JV$3),"",IF(ISBLANK(Tipy!ID6),"-",SUM(JQ12:JU12)))</f>
        <v/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92">
        <f>IF(ISBLANK($IM$3),"",IF(ISBLANK(Tipy!GZ7),0,IF(AND(Tipy!GZ7=Výsledky!$IK$3,Tipy!HB7=Výsledky!$IM$3),50,0)))</f>
        <v>0</v>
      </c>
      <c r="II13" s="9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92">
        <f>IF(ISBLANK($IM$3),"",IF(OR(Tipy!HC7=Výsledky!$IH$6,Tipy!HC7=Výsledky!$IH$7,Tipy!HC7=Výsledky!$IH$8,Tipy!HC7=Výsledky!$IH$9),30,0))</f>
        <v>0</v>
      </c>
      <c r="IK13" s="92">
        <f>IF(ISBLANK($IM$3),"",IF(OR(Tipy!HD7=Výsledky!$IK$6,Tipy!HD7=Výsledky!$IK$7,Tipy!HD7=Výsledky!$IK$8,Tipy!HD7=Výsledky!$IK$9),10,0))</f>
        <v>0</v>
      </c>
      <c r="IL13" s="9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95">
        <f>IF(ISBLANK($IM$3),"",IF(ISBLANK(Tipy!GZ7),"-",SUM(IH13:IL13)))</f>
        <v>30</v>
      </c>
      <c r="IN13" s="94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94"/>
      <c r="IV13" s="92">
        <f>IF(ISBLANK($JA$3),"",IF(ISBLANK(Tipy!HL7),0,IF(AND(Tipy!HL7=Výsledky!$IY$3,Tipy!HN7=Výsledky!$JA$3),50,0)))</f>
        <v>0</v>
      </c>
      <c r="IW13" s="9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92">
        <f>IF(ISBLANK($JA$3),"",IF(OR(Tipy!HO7=Výsledky!$IV$6,Tipy!HO7=Výsledky!$IV$7,Tipy!HO7=Výsledky!$IV$8,Tipy!HO7=Výsledky!$IV$9),30,0))</f>
        <v>0</v>
      </c>
      <c r="IY13" s="92">
        <f>IF(ISBLANK($JA$3),"",IF(OR(Tipy!HP7=Výsledky!$IY$6,Tipy!HP7=Výsledky!$IY$7,Tipy!HP7=Výsledky!$IY$8,Tipy!HP7=Výsledky!$IY$9),10,0))</f>
        <v>0</v>
      </c>
      <c r="IZ13" s="9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95">
        <f>IF(ISBLANK($JA$3),"",IF(ISBLANK(Tipy!HL7),"-",SUM(IV13:IZ13)))</f>
        <v>20</v>
      </c>
      <c r="JB13" s="94"/>
      <c r="JC13" s="92" t="str">
        <f>IF(ISBLANK($JH$3),"",IF(ISBLANK(Tipy!HR7),0,IF(AND(Tipy!HR7=Výsledky!$JF$3,Tipy!HT7=Výsledky!$JH$3),50,0)))</f>
        <v/>
      </c>
      <c r="JD13" s="92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92" t="str">
        <f>IF(ISBLANK($JH$3),"",IF(OR(Tipy!HU7=Výsledky!$JC$6,Tipy!HU7=Výsledky!$JC$7,Tipy!HU7=Výsledky!$JC$8,Tipy!HU7=Výsledky!$JC$9),30,0))</f>
        <v/>
      </c>
      <c r="JF13" s="92" t="str">
        <f>IF(ISBLANK($JH$3),"",IF(OR(Tipy!HV7=Výsledky!$JF$6,Tipy!HV7=Výsledky!$JF$7,Tipy!HV7=Výsledky!$JF$8,Tipy!HV7=Výsledky!$JF$9),10,0))</f>
        <v/>
      </c>
      <c r="JG13" s="93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95" t="str">
        <f>IF(ISBLANK($JH$3),"",IF(ISBLANK(Tipy!HR7),"-",SUM(JC13:JG13)))</f>
        <v/>
      </c>
      <c r="JI13" s="94"/>
      <c r="JJ13" s="92" t="str">
        <f>IF(ISBLANK($JO$3),"",IF(ISBLANK(Tipy!HX7),0,IF(AND(Tipy!HX7=Výsledky!$JM$3,Tipy!HZ7=Výsledky!$JO$3),50,0)))</f>
        <v/>
      </c>
      <c r="JK13" s="92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92" t="str">
        <f>IF(ISBLANK($JO$3),"",IF(OR(Tipy!IA7=Výsledky!$JJ$6,Tipy!IA7=Výsledky!$JJ$7,Tipy!IA7=Výsledky!$JJ$8,Tipy!IA7=Výsledky!$JJ$9),30,0))</f>
        <v/>
      </c>
      <c r="JM13" s="92" t="str">
        <f>IF(ISBLANK($JO$3),"",IF(OR(Tipy!IB7=Výsledky!$JM$6,Tipy!IB7=Výsledky!$JM$7,Tipy!IB7=Výsledky!$JM$8,Tipy!IB7=Výsledky!$JM$9),10,0))</f>
        <v/>
      </c>
      <c r="JN13" s="93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95" t="str">
        <f>IF(ISBLANK($JO$3),"",IF(ISBLANK(Tipy!HX7),"-",SUM(JJ13:JN13)))</f>
        <v/>
      </c>
      <c r="JP13" s="94"/>
      <c r="JQ13" s="92" t="str">
        <f>IF(ISBLANK($JV$3),"",IF(ISBLANK(Tipy!ID7),0,IF(AND(Tipy!ID7=Výsledky!$JT$3,Tipy!IF7=Výsledky!$JV$3),50,0)))</f>
        <v/>
      </c>
      <c r="JR13" s="92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92" t="str">
        <f>IF(ISBLANK($JV$3),"",IF(OR(Tipy!IG7=Výsledky!$JQ$6,Tipy!IG7=Výsledky!$JQ$7,Tipy!IG7=Výsledky!$JQ$8,Tipy!IG7=Výsledky!$JQ$9),30,0))</f>
        <v/>
      </c>
      <c r="JT13" s="92" t="str">
        <f>IF(ISBLANK($JV$3),"",IF(OR(Tipy!IH7=Výsledky!$JT$6,Tipy!IH7=Výsledky!$JT$7,Tipy!IH7=Výsledky!$JT$8,Tipy!IH7=Výsledky!$JT$9),10,0))</f>
        <v/>
      </c>
      <c r="JU13" s="93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95" t="str">
        <f>IF(ISBLANK($JV$3),"",IF(ISBLANK(Tipy!ID7),"-",SUM(JQ13:JU13)))</f>
        <v/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92">
        <f>IF(ISBLANK($IM$3),"",IF(ISBLANK(Tipy!GZ8),0,IF(AND(Tipy!GZ8=Výsledky!$IK$3,Tipy!HB8=Výsledky!$IM$3),50,0)))</f>
        <v>0</v>
      </c>
      <c r="II14" s="9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92">
        <f>IF(ISBLANK($IM$3),"",IF(OR(Tipy!HC8=Výsledky!$IH$6,Tipy!HC8=Výsledky!$IH$7,Tipy!HC8=Výsledky!$IH$8,Tipy!HC8=Výsledky!$IH$9),30,0))</f>
        <v>0</v>
      </c>
      <c r="IK14" s="92">
        <f>IF(ISBLANK($IM$3),"",IF(OR(Tipy!HD8=Výsledky!$IK$6,Tipy!HD8=Výsledky!$IK$7,Tipy!HD8=Výsledky!$IK$8,Tipy!HD8=Výsledky!$IK$9),10,0))</f>
        <v>0</v>
      </c>
      <c r="IL14" s="9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95" t="str">
        <f>IF(ISBLANK($IM$3),"",IF(ISBLANK(Tipy!GZ8),"-",SUM(IH14:IL14)))</f>
        <v>-</v>
      </c>
      <c r="IN14" s="94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94"/>
      <c r="IV14" s="92">
        <f>IF(ISBLANK($JA$3),"",IF(ISBLANK(Tipy!HL8),0,IF(AND(Tipy!HL8=Výsledky!$IY$3,Tipy!HN8=Výsledky!$JA$3),50,0)))</f>
        <v>0</v>
      </c>
      <c r="IW14" s="9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92">
        <f>IF(ISBLANK($JA$3),"",IF(OR(Tipy!HO8=Výsledky!$IV$6,Tipy!HO8=Výsledky!$IV$7,Tipy!HO8=Výsledky!$IV$8,Tipy!HO8=Výsledky!$IV$9),30,0))</f>
        <v>0</v>
      </c>
      <c r="IY14" s="92">
        <f>IF(ISBLANK($JA$3),"",IF(OR(Tipy!HP8=Výsledky!$IY$6,Tipy!HP8=Výsledky!$IY$7,Tipy!HP8=Výsledky!$IY$8,Tipy!HP8=Výsledky!$IY$9),10,0))</f>
        <v>0</v>
      </c>
      <c r="IZ14" s="9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95" t="str">
        <f>IF(ISBLANK($JA$3),"",IF(ISBLANK(Tipy!HL8),"-",SUM(IV14:IZ14)))</f>
        <v>-</v>
      </c>
      <c r="JB14" s="94"/>
      <c r="JC14" s="92" t="str">
        <f>IF(ISBLANK($JH$3),"",IF(ISBLANK(Tipy!HR8),0,IF(AND(Tipy!HR8=Výsledky!$JF$3,Tipy!HT8=Výsledky!$JH$3),50,0)))</f>
        <v/>
      </c>
      <c r="JD14" s="92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92" t="str">
        <f>IF(ISBLANK($JH$3),"",IF(OR(Tipy!HU8=Výsledky!$JC$6,Tipy!HU8=Výsledky!$JC$7,Tipy!HU8=Výsledky!$JC$8,Tipy!HU8=Výsledky!$JC$9),30,0))</f>
        <v/>
      </c>
      <c r="JF14" s="92" t="str">
        <f>IF(ISBLANK($JH$3),"",IF(OR(Tipy!HV8=Výsledky!$JF$6,Tipy!HV8=Výsledky!$JF$7,Tipy!HV8=Výsledky!$JF$8,Tipy!HV8=Výsledky!$JF$9),10,0))</f>
        <v/>
      </c>
      <c r="JG14" s="93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95" t="str">
        <f>IF(ISBLANK($JH$3),"",IF(ISBLANK(Tipy!HR8),"-",SUM(JC14:JG14)))</f>
        <v/>
      </c>
      <c r="JI14" s="94"/>
      <c r="JJ14" s="92" t="str">
        <f>IF(ISBLANK($JO$3),"",IF(ISBLANK(Tipy!HX8),0,IF(AND(Tipy!HX8=Výsledky!$JM$3,Tipy!HZ8=Výsledky!$JO$3),50,0)))</f>
        <v/>
      </c>
      <c r="JK14" s="92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92" t="str">
        <f>IF(ISBLANK($JO$3),"",IF(OR(Tipy!IA8=Výsledky!$JJ$6,Tipy!IA8=Výsledky!$JJ$7,Tipy!IA8=Výsledky!$JJ$8,Tipy!IA8=Výsledky!$JJ$9),30,0))</f>
        <v/>
      </c>
      <c r="JM14" s="92" t="str">
        <f>IF(ISBLANK($JO$3),"",IF(OR(Tipy!IB8=Výsledky!$JM$6,Tipy!IB8=Výsledky!$JM$7,Tipy!IB8=Výsledky!$JM$8,Tipy!IB8=Výsledky!$JM$9),10,0))</f>
        <v/>
      </c>
      <c r="JN14" s="93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95" t="str">
        <f>IF(ISBLANK($JO$3),"",IF(ISBLANK(Tipy!HX8),"-",SUM(JJ14:JN14)))</f>
        <v/>
      </c>
      <c r="JP14" s="94"/>
      <c r="JQ14" s="92" t="str">
        <f>IF(ISBLANK($JV$3),"",IF(ISBLANK(Tipy!ID8),0,IF(AND(Tipy!ID8=Výsledky!$JT$3,Tipy!IF8=Výsledky!$JV$3),50,0)))</f>
        <v/>
      </c>
      <c r="JR14" s="92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92" t="str">
        <f>IF(ISBLANK($JV$3),"",IF(OR(Tipy!IG8=Výsledky!$JQ$6,Tipy!IG8=Výsledky!$JQ$7,Tipy!IG8=Výsledky!$JQ$8,Tipy!IG8=Výsledky!$JQ$9),30,0))</f>
        <v/>
      </c>
      <c r="JT14" s="92" t="str">
        <f>IF(ISBLANK($JV$3),"",IF(OR(Tipy!IH8=Výsledky!$JT$6,Tipy!IH8=Výsledky!$JT$7,Tipy!IH8=Výsledky!$JT$8,Tipy!IH8=Výsledky!$JT$9),10,0))</f>
        <v/>
      </c>
      <c r="JU14" s="93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95" t="str">
        <f>IF(ISBLANK($JV$3),"",IF(ISBLANK(Tipy!ID8),"-",SUM(JQ14:JU14)))</f>
        <v/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92">
        <f>IF(ISBLANK($IM$3),"",IF(ISBLANK(Tipy!GZ9),0,IF(AND(Tipy!GZ9=Výsledky!$IK$3,Tipy!HB9=Výsledky!$IM$3),50,0)))</f>
        <v>0</v>
      </c>
      <c r="II15" s="9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92">
        <f>IF(ISBLANK($IM$3),"",IF(OR(Tipy!HC9=Výsledky!$IH$6,Tipy!HC9=Výsledky!$IH$7,Tipy!HC9=Výsledky!$IH$8,Tipy!HC9=Výsledky!$IH$9),30,0))</f>
        <v>0</v>
      </c>
      <c r="IK15" s="92">
        <f>IF(ISBLANK($IM$3),"",IF(OR(Tipy!HD9=Výsledky!$IK$6,Tipy!HD9=Výsledky!$IK$7,Tipy!HD9=Výsledky!$IK$8,Tipy!HD9=Výsledky!$IK$9),10,0))</f>
        <v>10</v>
      </c>
      <c r="IL15" s="9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95">
        <f>IF(ISBLANK($IM$3),"",IF(ISBLANK(Tipy!GZ9),"-",SUM(IH15:IL15)))</f>
        <v>40</v>
      </c>
      <c r="IN15" s="94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94"/>
      <c r="IV15" s="92">
        <f>IF(ISBLANK($JA$3),"",IF(ISBLANK(Tipy!HL9),0,IF(AND(Tipy!HL9=Výsledky!$IY$3,Tipy!HN9=Výsledky!$JA$3),50,0)))</f>
        <v>50</v>
      </c>
      <c r="IW15" s="9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92">
        <f>IF(ISBLANK($JA$3),"",IF(OR(Tipy!HO9=Výsledky!$IV$6,Tipy!HO9=Výsledky!$IV$7,Tipy!HO9=Výsledky!$IV$8,Tipy!HO9=Výsledky!$IV$9),30,0))</f>
        <v>0</v>
      </c>
      <c r="IY15" s="92">
        <f>IF(ISBLANK($JA$3),"",IF(OR(Tipy!HP9=Výsledky!$IY$6,Tipy!HP9=Výsledky!$IY$7,Tipy!HP9=Výsledky!$IY$8,Tipy!HP9=Výsledky!$IY$9),10,0))</f>
        <v>0</v>
      </c>
      <c r="IZ15" s="9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95">
        <f>IF(ISBLANK($JA$3),"",IF(ISBLANK(Tipy!HL9),"-",SUM(IV15:IZ15)))</f>
        <v>50</v>
      </c>
      <c r="JB15" s="94"/>
      <c r="JC15" s="92" t="str">
        <f>IF(ISBLANK($JH$3),"",IF(ISBLANK(Tipy!HR9),0,IF(AND(Tipy!HR9=Výsledky!$JF$3,Tipy!HT9=Výsledky!$JH$3),50,0)))</f>
        <v/>
      </c>
      <c r="JD15" s="92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92" t="str">
        <f>IF(ISBLANK($JH$3),"",IF(OR(Tipy!HU9=Výsledky!$JC$6,Tipy!HU9=Výsledky!$JC$7,Tipy!HU9=Výsledky!$JC$8,Tipy!HU9=Výsledky!$JC$9),30,0))</f>
        <v/>
      </c>
      <c r="JF15" s="92" t="str">
        <f>IF(ISBLANK($JH$3),"",IF(OR(Tipy!HV9=Výsledky!$JF$6,Tipy!HV9=Výsledky!$JF$7,Tipy!HV9=Výsledky!$JF$8,Tipy!HV9=Výsledky!$JF$9),10,0))</f>
        <v/>
      </c>
      <c r="JG15" s="93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95" t="str">
        <f>IF(ISBLANK($JH$3),"",IF(ISBLANK(Tipy!HR9),"-",SUM(JC15:JG15)))</f>
        <v/>
      </c>
      <c r="JI15" s="94"/>
      <c r="JJ15" s="92" t="str">
        <f>IF(ISBLANK($JO$3),"",IF(ISBLANK(Tipy!HX9),0,IF(AND(Tipy!HX9=Výsledky!$JM$3,Tipy!HZ9=Výsledky!$JO$3),50,0)))</f>
        <v/>
      </c>
      <c r="JK15" s="92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92" t="str">
        <f>IF(ISBLANK($JO$3),"",IF(OR(Tipy!IA9=Výsledky!$JJ$6,Tipy!IA9=Výsledky!$JJ$7,Tipy!IA9=Výsledky!$JJ$8,Tipy!IA9=Výsledky!$JJ$9),30,0))</f>
        <v/>
      </c>
      <c r="JM15" s="92" t="str">
        <f>IF(ISBLANK($JO$3),"",IF(OR(Tipy!IB9=Výsledky!$JM$6,Tipy!IB9=Výsledky!$JM$7,Tipy!IB9=Výsledky!$JM$8,Tipy!IB9=Výsledky!$JM$9),10,0))</f>
        <v/>
      </c>
      <c r="JN15" s="93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95" t="str">
        <f>IF(ISBLANK($JO$3),"",IF(ISBLANK(Tipy!HX9),"-",SUM(JJ15:JN15)))</f>
        <v/>
      </c>
      <c r="JP15" s="94"/>
      <c r="JQ15" s="92" t="str">
        <f>IF(ISBLANK($JV$3),"",IF(ISBLANK(Tipy!ID9),0,IF(AND(Tipy!ID9=Výsledky!$JT$3,Tipy!IF9=Výsledky!$JV$3),50,0)))</f>
        <v/>
      </c>
      <c r="JR15" s="92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92" t="str">
        <f>IF(ISBLANK($JV$3),"",IF(OR(Tipy!IG9=Výsledky!$JQ$6,Tipy!IG9=Výsledky!$JQ$7,Tipy!IG9=Výsledky!$JQ$8,Tipy!IG9=Výsledky!$JQ$9),30,0))</f>
        <v/>
      </c>
      <c r="JT15" s="92" t="str">
        <f>IF(ISBLANK($JV$3),"",IF(OR(Tipy!IH9=Výsledky!$JT$6,Tipy!IH9=Výsledky!$JT$7,Tipy!IH9=Výsledky!$JT$8,Tipy!IH9=Výsledky!$JT$9),10,0))</f>
        <v/>
      </c>
      <c r="JU15" s="93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95" t="str">
        <f>IF(ISBLANK($JV$3),"",IF(ISBLANK(Tipy!ID9),"-",SUM(JQ15:JU15)))</f>
        <v/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92">
        <f>IF(ISBLANK($IM$3),"",IF(ISBLANK(Tipy!GZ10),0,IF(AND(Tipy!GZ10=Výsledky!$IK$3,Tipy!HB10=Výsledky!$IM$3),50,0)))</f>
        <v>0</v>
      </c>
      <c r="II16" s="9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92">
        <f>IF(ISBLANK($IM$3),"",IF(OR(Tipy!HC10=Výsledky!$IH$6,Tipy!HC10=Výsledky!$IH$7,Tipy!HC10=Výsledky!$IH$8,Tipy!HC10=Výsledky!$IH$9),30,0))</f>
        <v>0</v>
      </c>
      <c r="IK16" s="92">
        <f>IF(ISBLANK($IM$3),"",IF(OR(Tipy!HD10=Výsledky!$IK$6,Tipy!HD10=Výsledky!$IK$7,Tipy!HD10=Výsledky!$IK$8,Tipy!HD10=Výsledky!$IK$9),10,0))</f>
        <v>0</v>
      </c>
      <c r="IL16" s="9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95">
        <f>IF(ISBLANK($IM$3),"",IF(ISBLANK(Tipy!GZ10),"-",SUM(IH16:IL16)))</f>
        <v>30</v>
      </c>
      <c r="IN16" s="94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94"/>
      <c r="IV16" s="92">
        <f>IF(ISBLANK($JA$3),"",IF(ISBLANK(Tipy!HL10),0,IF(AND(Tipy!HL10=Výsledky!$IY$3,Tipy!HN10=Výsledky!$JA$3),50,0)))</f>
        <v>0</v>
      </c>
      <c r="IW16" s="9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92">
        <f>IF(ISBLANK($JA$3),"",IF(OR(Tipy!HO10=Výsledky!$IV$6,Tipy!HO10=Výsledky!$IV$7,Tipy!HO10=Výsledky!$IV$8,Tipy!HO10=Výsledky!$IV$9),30,0))</f>
        <v>0</v>
      </c>
      <c r="IY16" s="92">
        <f>IF(ISBLANK($JA$3),"",IF(OR(Tipy!HP10=Výsledky!$IY$6,Tipy!HP10=Výsledky!$IY$7,Tipy!HP10=Výsledky!$IY$8,Tipy!HP10=Výsledky!$IY$9),10,0))</f>
        <v>0</v>
      </c>
      <c r="IZ16" s="9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95">
        <f>IF(ISBLANK($JA$3),"",IF(ISBLANK(Tipy!HL10),"-",SUM(IV16:IZ16)))</f>
        <v>20</v>
      </c>
      <c r="JB16" s="94"/>
      <c r="JC16" s="92" t="str">
        <f>IF(ISBLANK($JH$3),"",IF(ISBLANK(Tipy!HR10),0,IF(AND(Tipy!HR10=Výsledky!$JF$3,Tipy!HT10=Výsledky!$JH$3),50,0)))</f>
        <v/>
      </c>
      <c r="JD16" s="92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92" t="str">
        <f>IF(ISBLANK($JH$3),"",IF(OR(Tipy!HU10=Výsledky!$JC$6,Tipy!HU10=Výsledky!$JC$7,Tipy!HU10=Výsledky!$JC$8,Tipy!HU10=Výsledky!$JC$9),30,0))</f>
        <v/>
      </c>
      <c r="JF16" s="92" t="str">
        <f>IF(ISBLANK($JH$3),"",IF(OR(Tipy!HV10=Výsledky!$JF$6,Tipy!HV10=Výsledky!$JF$7,Tipy!HV10=Výsledky!$JF$8,Tipy!HV10=Výsledky!$JF$9),10,0))</f>
        <v/>
      </c>
      <c r="JG16" s="93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95" t="str">
        <f>IF(ISBLANK($JH$3),"",IF(ISBLANK(Tipy!HR10),"-",SUM(JC16:JG16)))</f>
        <v/>
      </c>
      <c r="JI16" s="94"/>
      <c r="JJ16" s="92" t="str">
        <f>IF(ISBLANK($JO$3),"",IF(ISBLANK(Tipy!HX10),0,IF(AND(Tipy!HX10=Výsledky!$JM$3,Tipy!HZ10=Výsledky!$JO$3),50,0)))</f>
        <v/>
      </c>
      <c r="JK16" s="92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92" t="str">
        <f>IF(ISBLANK($JO$3),"",IF(OR(Tipy!IA10=Výsledky!$JJ$6,Tipy!IA10=Výsledky!$JJ$7,Tipy!IA10=Výsledky!$JJ$8,Tipy!IA10=Výsledky!$JJ$9),30,0))</f>
        <v/>
      </c>
      <c r="JM16" s="92" t="str">
        <f>IF(ISBLANK($JO$3),"",IF(OR(Tipy!IB10=Výsledky!$JM$6,Tipy!IB10=Výsledky!$JM$7,Tipy!IB10=Výsledky!$JM$8,Tipy!IB10=Výsledky!$JM$9),10,0))</f>
        <v/>
      </c>
      <c r="JN16" s="93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95" t="str">
        <f>IF(ISBLANK($JO$3),"",IF(ISBLANK(Tipy!HX10),"-",SUM(JJ16:JN16)))</f>
        <v/>
      </c>
      <c r="JP16" s="94"/>
      <c r="JQ16" s="92" t="str">
        <f>IF(ISBLANK($JV$3),"",IF(ISBLANK(Tipy!ID10),0,IF(AND(Tipy!ID10=Výsledky!$JT$3,Tipy!IF10=Výsledky!$JV$3),50,0)))</f>
        <v/>
      </c>
      <c r="JR16" s="92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92" t="str">
        <f>IF(ISBLANK($JV$3),"",IF(OR(Tipy!IG10=Výsledky!$JQ$6,Tipy!IG10=Výsledky!$JQ$7,Tipy!IG10=Výsledky!$JQ$8,Tipy!IG10=Výsledky!$JQ$9),30,0))</f>
        <v/>
      </c>
      <c r="JT16" s="92" t="str">
        <f>IF(ISBLANK($JV$3),"",IF(OR(Tipy!IH10=Výsledky!$JT$6,Tipy!IH10=Výsledky!$JT$7,Tipy!IH10=Výsledky!$JT$8,Tipy!IH10=Výsledky!$JT$9),10,0))</f>
        <v/>
      </c>
      <c r="JU16" s="93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95" t="str">
        <f>IF(ISBLANK($JV$3),"",IF(ISBLANK(Tipy!ID10),"-",SUM(JQ16:JU16)))</f>
        <v/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92">
        <f>IF(ISBLANK($IM$3),"",IF(ISBLANK(Tipy!GZ11),0,IF(AND(Tipy!GZ11=Výsledky!$IK$3,Tipy!HB11=Výsledky!$IM$3),50,0)))</f>
        <v>0</v>
      </c>
      <c r="II17" s="9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92">
        <f>IF(ISBLANK($IM$3),"",IF(OR(Tipy!HC11=Výsledky!$IH$6,Tipy!HC11=Výsledky!$IH$7,Tipy!HC11=Výsledky!$IH$8,Tipy!HC11=Výsledky!$IH$9),30,0))</f>
        <v>0</v>
      </c>
      <c r="IK17" s="92">
        <f>IF(ISBLANK($IM$3),"",IF(OR(Tipy!HD11=Výsledky!$IK$6,Tipy!HD11=Výsledky!$IK$7,Tipy!HD11=Výsledky!$IK$8,Tipy!HD11=Výsledky!$IK$9),10,0))</f>
        <v>0</v>
      </c>
      <c r="IL17" s="9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95">
        <f>IF(ISBLANK($IM$3),"",IF(ISBLANK(Tipy!GZ11),"-",SUM(IH17:IL17)))</f>
        <v>30</v>
      </c>
      <c r="IN17" s="94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94"/>
      <c r="IV17" s="92">
        <f>IF(ISBLANK($JA$3),"",IF(ISBLANK(Tipy!HL11),0,IF(AND(Tipy!HL11=Výsledky!$IY$3,Tipy!HN11=Výsledky!$JA$3),50,0)))</f>
        <v>0</v>
      </c>
      <c r="IW17" s="9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92">
        <f>IF(ISBLANK($JA$3),"",IF(OR(Tipy!HO11=Výsledky!$IV$6,Tipy!HO11=Výsledky!$IV$7,Tipy!HO11=Výsledky!$IV$8,Tipy!HO11=Výsledky!$IV$9),30,0))</f>
        <v>30</v>
      </c>
      <c r="IY17" s="92">
        <f>IF(ISBLANK($JA$3),"",IF(OR(Tipy!HP11=Výsledky!$IY$6,Tipy!HP11=Výsledky!$IY$7,Tipy!HP11=Výsledky!$IY$8,Tipy!HP11=Výsledky!$IY$9),10,0))</f>
        <v>0</v>
      </c>
      <c r="IZ17" s="9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95">
        <f>IF(ISBLANK($JA$3),"",IF(ISBLANK(Tipy!HL11),"-",SUM(IV17:IZ17)))</f>
        <v>50</v>
      </c>
      <c r="JB17" s="94"/>
      <c r="JC17" s="92" t="str">
        <f>IF(ISBLANK($JH$3),"",IF(ISBLANK(Tipy!HR11),0,IF(AND(Tipy!HR11=Výsledky!$JF$3,Tipy!HT11=Výsledky!$JH$3),50,0)))</f>
        <v/>
      </c>
      <c r="JD17" s="92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92" t="str">
        <f>IF(ISBLANK($JH$3),"",IF(OR(Tipy!HU11=Výsledky!$JC$6,Tipy!HU11=Výsledky!$JC$7,Tipy!HU11=Výsledky!$JC$8,Tipy!HU11=Výsledky!$JC$9),30,0))</f>
        <v/>
      </c>
      <c r="JF17" s="92" t="str">
        <f>IF(ISBLANK($JH$3),"",IF(OR(Tipy!HV11=Výsledky!$JF$6,Tipy!HV11=Výsledky!$JF$7,Tipy!HV11=Výsledky!$JF$8,Tipy!HV11=Výsledky!$JF$9),10,0))</f>
        <v/>
      </c>
      <c r="JG17" s="93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95" t="str">
        <f>IF(ISBLANK($JH$3),"",IF(ISBLANK(Tipy!HR11),"-",SUM(JC17:JG17)))</f>
        <v/>
      </c>
      <c r="JI17" s="94"/>
      <c r="JJ17" s="92" t="str">
        <f>IF(ISBLANK($JO$3),"",IF(ISBLANK(Tipy!HX11),0,IF(AND(Tipy!HX11=Výsledky!$JM$3,Tipy!HZ11=Výsledky!$JO$3),50,0)))</f>
        <v/>
      </c>
      <c r="JK17" s="92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92" t="str">
        <f>IF(ISBLANK($JO$3),"",IF(OR(Tipy!IA11=Výsledky!$JJ$6,Tipy!IA11=Výsledky!$JJ$7,Tipy!IA11=Výsledky!$JJ$8,Tipy!IA11=Výsledky!$JJ$9),30,0))</f>
        <v/>
      </c>
      <c r="JM17" s="92" t="str">
        <f>IF(ISBLANK($JO$3),"",IF(OR(Tipy!IB11=Výsledky!$JM$6,Tipy!IB11=Výsledky!$JM$7,Tipy!IB11=Výsledky!$JM$8,Tipy!IB11=Výsledky!$JM$9),10,0))</f>
        <v/>
      </c>
      <c r="JN17" s="93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95" t="str">
        <f>IF(ISBLANK($JO$3),"",IF(ISBLANK(Tipy!HX11),"-",SUM(JJ17:JN17)))</f>
        <v/>
      </c>
      <c r="JP17" s="94"/>
      <c r="JQ17" s="92" t="str">
        <f>IF(ISBLANK($JV$3),"",IF(ISBLANK(Tipy!ID11),0,IF(AND(Tipy!ID11=Výsledky!$JT$3,Tipy!IF11=Výsledky!$JV$3),50,0)))</f>
        <v/>
      </c>
      <c r="JR17" s="92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92" t="str">
        <f>IF(ISBLANK($JV$3),"",IF(OR(Tipy!IG11=Výsledky!$JQ$6,Tipy!IG11=Výsledky!$JQ$7,Tipy!IG11=Výsledky!$JQ$8,Tipy!IG11=Výsledky!$JQ$9),30,0))</f>
        <v/>
      </c>
      <c r="JT17" s="92" t="str">
        <f>IF(ISBLANK($JV$3),"",IF(OR(Tipy!IH11=Výsledky!$JT$6,Tipy!IH11=Výsledky!$JT$7,Tipy!IH11=Výsledky!$JT$8,Tipy!IH11=Výsledky!$JT$9),10,0))</f>
        <v/>
      </c>
      <c r="JU17" s="93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95" t="str">
        <f>IF(ISBLANK($JV$3),"",IF(ISBLANK(Tipy!ID11),"-",SUM(JQ17:JU17)))</f>
        <v/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92">
        <f>IF(ISBLANK($IM$3),"",IF(ISBLANK(Tipy!GZ12),0,IF(AND(Tipy!GZ12=Výsledky!$IK$3,Tipy!HB12=Výsledky!$IM$3),50,0)))</f>
        <v>0</v>
      </c>
      <c r="II18" s="9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92">
        <f>IF(ISBLANK($IM$3),"",IF(OR(Tipy!HC12=Výsledky!$IH$6,Tipy!HC12=Výsledky!$IH$7,Tipy!HC12=Výsledky!$IH$8,Tipy!HC12=Výsledky!$IH$9),30,0))</f>
        <v>0</v>
      </c>
      <c r="IK18" s="92">
        <f>IF(ISBLANK($IM$3),"",IF(OR(Tipy!HD12=Výsledky!$IK$6,Tipy!HD12=Výsledky!$IK$7,Tipy!HD12=Výsledky!$IK$8,Tipy!HD12=Výsledky!$IK$9),10,0))</f>
        <v>0</v>
      </c>
      <c r="IL18" s="9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95" t="str">
        <f>IF(ISBLANK($IM$3),"",IF(ISBLANK(Tipy!GZ12),"-",SUM(IH18:IL18)))</f>
        <v>-</v>
      </c>
      <c r="IN18" s="94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94"/>
      <c r="IV18" s="92">
        <f>IF(ISBLANK($JA$3),"",IF(ISBLANK(Tipy!HL12),0,IF(AND(Tipy!HL12=Výsledky!$IY$3,Tipy!HN12=Výsledky!$JA$3),50,0)))</f>
        <v>0</v>
      </c>
      <c r="IW18" s="9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92">
        <f>IF(ISBLANK($JA$3),"",IF(OR(Tipy!HO12=Výsledky!$IV$6,Tipy!HO12=Výsledky!$IV$7,Tipy!HO12=Výsledky!$IV$8,Tipy!HO12=Výsledky!$IV$9),30,0))</f>
        <v>0</v>
      </c>
      <c r="IY18" s="92">
        <f>IF(ISBLANK($JA$3),"",IF(OR(Tipy!HP12=Výsledky!$IY$6,Tipy!HP12=Výsledky!$IY$7,Tipy!HP12=Výsledky!$IY$8,Tipy!HP12=Výsledky!$IY$9),10,0))</f>
        <v>0</v>
      </c>
      <c r="IZ18" s="9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95" t="str">
        <f>IF(ISBLANK($JA$3),"",IF(ISBLANK(Tipy!HL12),"-",SUM(IV18:IZ18)))</f>
        <v>-</v>
      </c>
      <c r="JB18" s="94"/>
      <c r="JC18" s="92" t="str">
        <f>IF(ISBLANK($JH$3),"",IF(ISBLANK(Tipy!HR12),0,IF(AND(Tipy!HR12=Výsledky!$JF$3,Tipy!HT12=Výsledky!$JH$3),50,0)))</f>
        <v/>
      </c>
      <c r="JD18" s="92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92" t="str">
        <f>IF(ISBLANK($JH$3),"",IF(OR(Tipy!HU12=Výsledky!$JC$6,Tipy!HU12=Výsledky!$JC$7,Tipy!HU12=Výsledky!$JC$8,Tipy!HU12=Výsledky!$JC$9),30,0))</f>
        <v/>
      </c>
      <c r="JF18" s="92" t="str">
        <f>IF(ISBLANK($JH$3),"",IF(OR(Tipy!HV12=Výsledky!$JF$6,Tipy!HV12=Výsledky!$JF$7,Tipy!HV12=Výsledky!$JF$8,Tipy!HV12=Výsledky!$JF$9),10,0))</f>
        <v/>
      </c>
      <c r="JG18" s="93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95" t="str">
        <f>IF(ISBLANK($JH$3),"",IF(ISBLANK(Tipy!HR12),"-",SUM(JC18:JG18)))</f>
        <v/>
      </c>
      <c r="JI18" s="94"/>
      <c r="JJ18" s="92" t="str">
        <f>IF(ISBLANK($JO$3),"",IF(ISBLANK(Tipy!HX12),0,IF(AND(Tipy!HX12=Výsledky!$JM$3,Tipy!HZ12=Výsledky!$JO$3),50,0)))</f>
        <v/>
      </c>
      <c r="JK18" s="92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92" t="str">
        <f>IF(ISBLANK($JO$3),"",IF(OR(Tipy!IA12=Výsledky!$JJ$6,Tipy!IA12=Výsledky!$JJ$7,Tipy!IA12=Výsledky!$JJ$8,Tipy!IA12=Výsledky!$JJ$9),30,0))</f>
        <v/>
      </c>
      <c r="JM18" s="92" t="str">
        <f>IF(ISBLANK($JO$3),"",IF(OR(Tipy!IB12=Výsledky!$JM$6,Tipy!IB12=Výsledky!$JM$7,Tipy!IB12=Výsledky!$JM$8,Tipy!IB12=Výsledky!$JM$9),10,0))</f>
        <v/>
      </c>
      <c r="JN18" s="93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95" t="str">
        <f>IF(ISBLANK($JO$3),"",IF(ISBLANK(Tipy!HX12),"-",SUM(JJ18:JN18)))</f>
        <v/>
      </c>
      <c r="JP18" s="94"/>
      <c r="JQ18" s="92" t="str">
        <f>IF(ISBLANK($JV$3),"",IF(ISBLANK(Tipy!ID12),0,IF(AND(Tipy!ID12=Výsledky!$JT$3,Tipy!IF12=Výsledky!$JV$3),50,0)))</f>
        <v/>
      </c>
      <c r="JR18" s="92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92" t="str">
        <f>IF(ISBLANK($JV$3),"",IF(OR(Tipy!IG12=Výsledky!$JQ$6,Tipy!IG12=Výsledky!$JQ$7,Tipy!IG12=Výsledky!$JQ$8,Tipy!IG12=Výsledky!$JQ$9),30,0))</f>
        <v/>
      </c>
      <c r="JT18" s="92" t="str">
        <f>IF(ISBLANK($JV$3),"",IF(OR(Tipy!IH12=Výsledky!$JT$6,Tipy!IH12=Výsledky!$JT$7,Tipy!IH12=Výsledky!$JT$8,Tipy!IH12=Výsledky!$JT$9),10,0))</f>
        <v/>
      </c>
      <c r="JU18" s="93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95" t="str">
        <f>IF(ISBLANK($JV$3),"",IF(ISBLANK(Tipy!ID12),"-",SUM(JQ18:JU18)))</f>
        <v/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92">
        <f>IF(ISBLANK($IM$3),"",IF(ISBLANK(Tipy!GZ13),0,IF(AND(Tipy!GZ13=Výsledky!$IK$3,Tipy!HB13=Výsledky!$IM$3),50,0)))</f>
        <v>0</v>
      </c>
      <c r="II19" s="9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92">
        <f>IF(ISBLANK($IM$3),"",IF(OR(Tipy!HC13=Výsledky!$IH$6,Tipy!HC13=Výsledky!$IH$7,Tipy!HC13=Výsledky!$IH$8,Tipy!HC13=Výsledky!$IH$9),30,0))</f>
        <v>0</v>
      </c>
      <c r="IK19" s="92">
        <f>IF(ISBLANK($IM$3),"",IF(OR(Tipy!HD13=Výsledky!$IK$6,Tipy!HD13=Výsledky!$IK$7,Tipy!HD13=Výsledky!$IK$8,Tipy!HD13=Výsledky!$IK$9),10,0))</f>
        <v>0</v>
      </c>
      <c r="IL19" s="9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95" t="str">
        <f>IF(ISBLANK($IM$3),"",IF(ISBLANK(Tipy!GZ13),"-",SUM(IH19:IL19)))</f>
        <v>-</v>
      </c>
      <c r="IN19" s="94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94"/>
      <c r="IV19" s="92">
        <f>IF(ISBLANK($JA$3),"",IF(ISBLANK(Tipy!HL13),0,IF(AND(Tipy!HL13=Výsledky!$IY$3,Tipy!HN13=Výsledky!$JA$3),50,0)))</f>
        <v>0</v>
      </c>
      <c r="IW19" s="9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92">
        <f>IF(ISBLANK($JA$3),"",IF(OR(Tipy!HO13=Výsledky!$IV$6,Tipy!HO13=Výsledky!$IV$7,Tipy!HO13=Výsledky!$IV$8,Tipy!HO13=Výsledky!$IV$9),30,0))</f>
        <v>0</v>
      </c>
      <c r="IY19" s="92">
        <f>IF(ISBLANK($JA$3),"",IF(OR(Tipy!HP13=Výsledky!$IY$6,Tipy!HP13=Výsledky!$IY$7,Tipy!HP13=Výsledky!$IY$8,Tipy!HP13=Výsledky!$IY$9),10,0))</f>
        <v>0</v>
      </c>
      <c r="IZ19" s="9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95" t="str">
        <f>IF(ISBLANK($JA$3),"",IF(ISBLANK(Tipy!HL13),"-",SUM(IV19:IZ19)))</f>
        <v>-</v>
      </c>
      <c r="JB19" s="94"/>
      <c r="JC19" s="92" t="str">
        <f>IF(ISBLANK($JH$3),"",IF(ISBLANK(Tipy!HR13),0,IF(AND(Tipy!HR13=Výsledky!$JF$3,Tipy!HT13=Výsledky!$JH$3),50,0)))</f>
        <v/>
      </c>
      <c r="JD19" s="92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92" t="str">
        <f>IF(ISBLANK($JH$3),"",IF(OR(Tipy!HU13=Výsledky!$JC$6,Tipy!HU13=Výsledky!$JC$7,Tipy!HU13=Výsledky!$JC$8,Tipy!HU13=Výsledky!$JC$9),30,0))</f>
        <v/>
      </c>
      <c r="JF19" s="92" t="str">
        <f>IF(ISBLANK($JH$3),"",IF(OR(Tipy!HV13=Výsledky!$JF$6,Tipy!HV13=Výsledky!$JF$7,Tipy!HV13=Výsledky!$JF$8,Tipy!HV13=Výsledky!$JF$9),10,0))</f>
        <v/>
      </c>
      <c r="JG19" s="93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95" t="str">
        <f>IF(ISBLANK($JH$3),"",IF(ISBLANK(Tipy!HR13),"-",SUM(JC19:JG19)))</f>
        <v/>
      </c>
      <c r="JI19" s="94"/>
      <c r="JJ19" s="92" t="str">
        <f>IF(ISBLANK($JO$3),"",IF(ISBLANK(Tipy!HX13),0,IF(AND(Tipy!HX13=Výsledky!$JM$3,Tipy!HZ13=Výsledky!$JO$3),50,0)))</f>
        <v/>
      </c>
      <c r="JK19" s="92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92" t="str">
        <f>IF(ISBLANK($JO$3),"",IF(OR(Tipy!IA13=Výsledky!$JJ$6,Tipy!IA13=Výsledky!$JJ$7,Tipy!IA13=Výsledky!$JJ$8,Tipy!IA13=Výsledky!$JJ$9),30,0))</f>
        <v/>
      </c>
      <c r="JM19" s="92" t="str">
        <f>IF(ISBLANK($JO$3),"",IF(OR(Tipy!IB13=Výsledky!$JM$6,Tipy!IB13=Výsledky!$JM$7,Tipy!IB13=Výsledky!$JM$8,Tipy!IB13=Výsledky!$JM$9),10,0))</f>
        <v/>
      </c>
      <c r="JN19" s="93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95" t="str">
        <f>IF(ISBLANK($JO$3),"",IF(ISBLANK(Tipy!HX13),"-",SUM(JJ19:JN19)))</f>
        <v/>
      </c>
      <c r="JP19" s="94"/>
      <c r="JQ19" s="92" t="str">
        <f>IF(ISBLANK($JV$3),"",IF(ISBLANK(Tipy!ID13),0,IF(AND(Tipy!ID13=Výsledky!$JT$3,Tipy!IF13=Výsledky!$JV$3),50,0)))</f>
        <v/>
      </c>
      <c r="JR19" s="92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92" t="str">
        <f>IF(ISBLANK($JV$3),"",IF(OR(Tipy!IG13=Výsledky!$JQ$6,Tipy!IG13=Výsledky!$JQ$7,Tipy!IG13=Výsledky!$JQ$8,Tipy!IG13=Výsledky!$JQ$9),30,0))</f>
        <v/>
      </c>
      <c r="JT19" s="92" t="str">
        <f>IF(ISBLANK($JV$3),"",IF(OR(Tipy!IH13=Výsledky!$JT$6,Tipy!IH13=Výsledky!$JT$7,Tipy!IH13=Výsledky!$JT$8,Tipy!IH13=Výsledky!$JT$9),10,0))</f>
        <v/>
      </c>
      <c r="JU19" s="93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95" t="str">
        <f>IF(ISBLANK($JV$3),"",IF(ISBLANK(Tipy!ID13),"-",SUM(JQ19:JU19)))</f>
        <v/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92">
        <f>IF(ISBLANK($IM$3),"",IF(ISBLANK(Tipy!GZ14),0,IF(AND(Tipy!GZ14=Výsledky!$IK$3,Tipy!HB14=Výsledky!$IM$3),50,0)))</f>
        <v>0</v>
      </c>
      <c r="II20" s="9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92">
        <f>IF(ISBLANK($IM$3),"",IF(OR(Tipy!HC14=Výsledky!$IH$6,Tipy!HC14=Výsledky!$IH$7,Tipy!HC14=Výsledky!$IH$8,Tipy!HC14=Výsledky!$IH$9),30,0))</f>
        <v>0</v>
      </c>
      <c r="IK20" s="92">
        <f>IF(ISBLANK($IM$3),"",IF(OR(Tipy!HD14=Výsledky!$IK$6,Tipy!HD14=Výsledky!$IK$7,Tipy!HD14=Výsledky!$IK$8,Tipy!HD14=Výsledky!$IK$9),10,0))</f>
        <v>0</v>
      </c>
      <c r="IL20" s="9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95">
        <f>IF(ISBLANK($IM$3),"",IF(ISBLANK(Tipy!GZ14),"-",SUM(IH20:IL20)))</f>
        <v>20</v>
      </c>
      <c r="IN20" s="94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94"/>
      <c r="IV20" s="92">
        <f>IF(ISBLANK($JA$3),"",IF(ISBLANK(Tipy!HL14),0,IF(AND(Tipy!HL14=Výsledky!$IY$3,Tipy!HN14=Výsledky!$JA$3),50,0)))</f>
        <v>0</v>
      </c>
      <c r="IW20" s="9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92">
        <f>IF(ISBLANK($JA$3),"",IF(OR(Tipy!HO14=Výsledky!$IV$6,Tipy!HO14=Výsledky!$IV$7,Tipy!HO14=Výsledky!$IV$8,Tipy!HO14=Výsledky!$IV$9),30,0))</f>
        <v>30</v>
      </c>
      <c r="IY20" s="92">
        <f>IF(ISBLANK($JA$3),"",IF(OR(Tipy!HP14=Výsledky!$IY$6,Tipy!HP14=Výsledky!$IY$7,Tipy!HP14=Výsledky!$IY$8,Tipy!HP14=Výsledky!$IY$9),10,0))</f>
        <v>0</v>
      </c>
      <c r="IZ20" s="9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95">
        <f>IF(ISBLANK($JA$3),"",IF(ISBLANK(Tipy!HL14),"-",SUM(IV20:IZ20)))</f>
        <v>60</v>
      </c>
      <c r="JB20" s="94"/>
      <c r="JC20" s="92" t="str">
        <f>IF(ISBLANK($JH$3),"",IF(ISBLANK(Tipy!HR14),0,IF(AND(Tipy!HR14=Výsledky!$JF$3,Tipy!HT14=Výsledky!$JH$3),50,0)))</f>
        <v/>
      </c>
      <c r="JD20" s="92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92" t="str">
        <f>IF(ISBLANK($JH$3),"",IF(OR(Tipy!HU14=Výsledky!$JC$6,Tipy!HU14=Výsledky!$JC$7,Tipy!HU14=Výsledky!$JC$8,Tipy!HU14=Výsledky!$JC$9),30,0))</f>
        <v/>
      </c>
      <c r="JF20" s="92" t="str">
        <f>IF(ISBLANK($JH$3),"",IF(OR(Tipy!HV14=Výsledky!$JF$6,Tipy!HV14=Výsledky!$JF$7,Tipy!HV14=Výsledky!$JF$8,Tipy!HV14=Výsledky!$JF$9),10,0))</f>
        <v/>
      </c>
      <c r="JG20" s="93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95" t="str">
        <f>IF(ISBLANK($JH$3),"",IF(ISBLANK(Tipy!HR14),"-",SUM(JC20:JG20)))</f>
        <v/>
      </c>
      <c r="JI20" s="94"/>
      <c r="JJ20" s="92" t="str">
        <f>IF(ISBLANK($JO$3),"",IF(ISBLANK(Tipy!HX14),0,IF(AND(Tipy!HX14=Výsledky!$JM$3,Tipy!HZ14=Výsledky!$JO$3),50,0)))</f>
        <v/>
      </c>
      <c r="JK20" s="92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92" t="str">
        <f>IF(ISBLANK($JO$3),"",IF(OR(Tipy!IA14=Výsledky!$JJ$6,Tipy!IA14=Výsledky!$JJ$7,Tipy!IA14=Výsledky!$JJ$8,Tipy!IA14=Výsledky!$JJ$9),30,0))</f>
        <v/>
      </c>
      <c r="JM20" s="92" t="str">
        <f>IF(ISBLANK($JO$3),"",IF(OR(Tipy!IB14=Výsledky!$JM$6,Tipy!IB14=Výsledky!$JM$7,Tipy!IB14=Výsledky!$JM$8,Tipy!IB14=Výsledky!$JM$9),10,0))</f>
        <v/>
      </c>
      <c r="JN20" s="93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95" t="str">
        <f>IF(ISBLANK($JO$3),"",IF(ISBLANK(Tipy!HX14),"-",SUM(JJ20:JN20)))</f>
        <v/>
      </c>
      <c r="JP20" s="94"/>
      <c r="JQ20" s="92" t="str">
        <f>IF(ISBLANK($JV$3),"",IF(ISBLANK(Tipy!ID14),0,IF(AND(Tipy!ID14=Výsledky!$JT$3,Tipy!IF14=Výsledky!$JV$3),50,0)))</f>
        <v/>
      </c>
      <c r="JR20" s="92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92" t="str">
        <f>IF(ISBLANK($JV$3),"",IF(OR(Tipy!IG14=Výsledky!$JQ$6,Tipy!IG14=Výsledky!$JQ$7,Tipy!IG14=Výsledky!$JQ$8,Tipy!IG14=Výsledky!$JQ$9),30,0))</f>
        <v/>
      </c>
      <c r="JT20" s="92" t="str">
        <f>IF(ISBLANK($JV$3),"",IF(OR(Tipy!IH14=Výsledky!$JT$6,Tipy!IH14=Výsledky!$JT$7,Tipy!IH14=Výsledky!$JT$8,Tipy!IH14=Výsledky!$JT$9),10,0))</f>
        <v/>
      </c>
      <c r="JU20" s="93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95" t="str">
        <f>IF(ISBLANK($JV$3),"",IF(ISBLANK(Tipy!ID14),"-",SUM(JQ20:JU20)))</f>
        <v/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92">
        <f>IF(ISBLANK($IM$3),"",IF(ISBLANK(Tipy!GZ15),0,IF(AND(Tipy!GZ15=Výsledky!$IK$3,Tipy!HB15=Výsledky!$IM$3),50,0)))</f>
        <v>0</v>
      </c>
      <c r="II21" s="9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92">
        <f>IF(ISBLANK($IM$3),"",IF(OR(Tipy!HC15=Výsledky!$IH$6,Tipy!HC15=Výsledky!$IH$7,Tipy!HC15=Výsledky!$IH$8,Tipy!HC15=Výsledky!$IH$9),30,0))</f>
        <v>0</v>
      </c>
      <c r="IK21" s="92">
        <f>IF(ISBLANK($IM$3),"",IF(OR(Tipy!HD15=Výsledky!$IK$6,Tipy!HD15=Výsledky!$IK$7,Tipy!HD15=Výsledky!$IK$8,Tipy!HD15=Výsledky!$IK$9),10,0))</f>
        <v>0</v>
      </c>
      <c r="IL21" s="9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95">
        <f>IF(ISBLANK($IM$3),"",IF(ISBLANK(Tipy!GZ15),"-",SUM(IH21:IL21)))</f>
        <v>20</v>
      </c>
      <c r="IN21" s="94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94"/>
      <c r="IV21" s="92">
        <f>IF(ISBLANK($JA$3),"",IF(ISBLANK(Tipy!HL15),0,IF(AND(Tipy!HL15=Výsledky!$IY$3,Tipy!HN15=Výsledky!$JA$3),50,0)))</f>
        <v>0</v>
      </c>
      <c r="IW21" s="9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92">
        <f>IF(ISBLANK($JA$3),"",IF(OR(Tipy!HO15=Výsledky!$IV$6,Tipy!HO15=Výsledky!$IV$7,Tipy!HO15=Výsledky!$IV$8,Tipy!HO15=Výsledky!$IV$9),30,0))</f>
        <v>30</v>
      </c>
      <c r="IY21" s="92">
        <f>IF(ISBLANK($JA$3),"",IF(OR(Tipy!HP15=Výsledky!$IY$6,Tipy!HP15=Výsledky!$IY$7,Tipy!HP15=Výsledky!$IY$8,Tipy!HP15=Výsledky!$IY$9),10,0))</f>
        <v>0</v>
      </c>
      <c r="IZ21" s="9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95">
        <f>IF(ISBLANK($JA$3),"",IF(ISBLANK(Tipy!HL15),"-",SUM(IV21:IZ21)))</f>
        <v>50</v>
      </c>
      <c r="JB21" s="94"/>
      <c r="JC21" s="92" t="str">
        <f>IF(ISBLANK($JH$3),"",IF(ISBLANK(Tipy!HR15),0,IF(AND(Tipy!HR15=Výsledky!$JF$3,Tipy!HT15=Výsledky!$JH$3),50,0)))</f>
        <v/>
      </c>
      <c r="JD21" s="92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92" t="str">
        <f>IF(ISBLANK($JH$3),"",IF(OR(Tipy!HU15=Výsledky!$JC$6,Tipy!HU15=Výsledky!$JC$7,Tipy!HU15=Výsledky!$JC$8,Tipy!HU15=Výsledky!$JC$9),30,0))</f>
        <v/>
      </c>
      <c r="JF21" s="92" t="str">
        <f>IF(ISBLANK($JH$3),"",IF(OR(Tipy!HV15=Výsledky!$JF$6,Tipy!HV15=Výsledky!$JF$7,Tipy!HV15=Výsledky!$JF$8,Tipy!HV15=Výsledky!$JF$9),10,0))</f>
        <v/>
      </c>
      <c r="JG21" s="93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95" t="str">
        <f>IF(ISBLANK($JH$3),"",IF(ISBLANK(Tipy!HR15),"-",SUM(JC21:JG21)))</f>
        <v/>
      </c>
      <c r="JI21" s="94"/>
      <c r="JJ21" s="92" t="str">
        <f>IF(ISBLANK($JO$3),"",IF(ISBLANK(Tipy!HX15),0,IF(AND(Tipy!HX15=Výsledky!$JM$3,Tipy!HZ15=Výsledky!$JO$3),50,0)))</f>
        <v/>
      </c>
      <c r="JK21" s="92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92" t="str">
        <f>IF(ISBLANK($JO$3),"",IF(OR(Tipy!IA15=Výsledky!$JJ$6,Tipy!IA15=Výsledky!$JJ$7,Tipy!IA15=Výsledky!$JJ$8,Tipy!IA15=Výsledky!$JJ$9),30,0))</f>
        <v/>
      </c>
      <c r="JM21" s="92" t="str">
        <f>IF(ISBLANK($JO$3),"",IF(OR(Tipy!IB15=Výsledky!$JM$6,Tipy!IB15=Výsledky!$JM$7,Tipy!IB15=Výsledky!$JM$8,Tipy!IB15=Výsledky!$JM$9),10,0))</f>
        <v/>
      </c>
      <c r="JN21" s="93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95" t="str">
        <f>IF(ISBLANK($JO$3),"",IF(ISBLANK(Tipy!HX15),"-",SUM(JJ21:JN21)))</f>
        <v/>
      </c>
      <c r="JP21" s="94"/>
      <c r="JQ21" s="92" t="str">
        <f>IF(ISBLANK($JV$3),"",IF(ISBLANK(Tipy!ID15),0,IF(AND(Tipy!ID15=Výsledky!$JT$3,Tipy!IF15=Výsledky!$JV$3),50,0)))</f>
        <v/>
      </c>
      <c r="JR21" s="92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92" t="str">
        <f>IF(ISBLANK($JV$3),"",IF(OR(Tipy!IG15=Výsledky!$JQ$6,Tipy!IG15=Výsledky!$JQ$7,Tipy!IG15=Výsledky!$JQ$8,Tipy!IG15=Výsledky!$JQ$9),30,0))</f>
        <v/>
      </c>
      <c r="JT21" s="92" t="str">
        <f>IF(ISBLANK($JV$3),"",IF(OR(Tipy!IH15=Výsledky!$JT$6,Tipy!IH15=Výsledky!$JT$7,Tipy!IH15=Výsledky!$JT$8,Tipy!IH15=Výsledky!$JT$9),10,0))</f>
        <v/>
      </c>
      <c r="JU21" s="93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95" t="str">
        <f>IF(ISBLANK($JV$3),"",IF(ISBLANK(Tipy!ID15),"-",SUM(JQ21:JU21)))</f>
        <v/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92">
        <f>IF(ISBLANK($IM$3),"",IF(ISBLANK(Tipy!GZ16),0,IF(AND(Tipy!GZ16=Výsledky!$IK$3,Tipy!HB16=Výsledky!$IM$3),50,0)))</f>
        <v>0</v>
      </c>
      <c r="II22" s="9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92">
        <f>IF(ISBLANK($IM$3),"",IF(OR(Tipy!HC16=Výsledky!$IH$6,Tipy!HC16=Výsledky!$IH$7,Tipy!HC16=Výsledky!$IH$8,Tipy!HC16=Výsledky!$IH$9),30,0))</f>
        <v>0</v>
      </c>
      <c r="IK22" s="92">
        <f>IF(ISBLANK($IM$3),"",IF(OR(Tipy!HD16=Výsledky!$IK$6,Tipy!HD16=Výsledky!$IK$7,Tipy!HD16=Výsledky!$IK$8,Tipy!HD16=Výsledky!$IK$9),10,0))</f>
        <v>0</v>
      </c>
      <c r="IL22" s="9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95">
        <f>IF(ISBLANK($IM$3),"",IF(ISBLANK(Tipy!GZ16),"-",SUM(IH22:IL22)))</f>
        <v>20</v>
      </c>
      <c r="IN22" s="94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94"/>
      <c r="IV22" s="92">
        <f>IF(ISBLANK($JA$3),"",IF(ISBLANK(Tipy!HL16),0,IF(AND(Tipy!HL16=Výsledky!$IY$3,Tipy!HN16=Výsledky!$JA$3),50,0)))</f>
        <v>0</v>
      </c>
      <c r="IW22" s="9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92">
        <f>IF(ISBLANK($JA$3),"",IF(OR(Tipy!HO16=Výsledky!$IV$6,Tipy!HO16=Výsledky!$IV$7,Tipy!HO16=Výsledky!$IV$8,Tipy!HO16=Výsledky!$IV$9),30,0))</f>
        <v>30</v>
      </c>
      <c r="IY22" s="92">
        <f>IF(ISBLANK($JA$3),"",IF(OR(Tipy!HP16=Výsledky!$IY$6,Tipy!HP16=Výsledky!$IY$7,Tipy!HP16=Výsledky!$IY$8,Tipy!HP16=Výsledky!$IY$9),10,0))</f>
        <v>0</v>
      </c>
      <c r="IZ22" s="9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95">
        <f>IF(ISBLANK($JA$3),"",IF(ISBLANK(Tipy!HL16),"-",SUM(IV22:IZ22)))</f>
        <v>60</v>
      </c>
      <c r="JB22" s="94"/>
      <c r="JC22" s="92" t="str">
        <f>IF(ISBLANK($JH$3),"",IF(ISBLANK(Tipy!HR16),0,IF(AND(Tipy!HR16=Výsledky!$JF$3,Tipy!HT16=Výsledky!$JH$3),50,0)))</f>
        <v/>
      </c>
      <c r="JD22" s="92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92" t="str">
        <f>IF(ISBLANK($JH$3),"",IF(OR(Tipy!HU16=Výsledky!$JC$6,Tipy!HU16=Výsledky!$JC$7,Tipy!HU16=Výsledky!$JC$8,Tipy!HU16=Výsledky!$JC$9),30,0))</f>
        <v/>
      </c>
      <c r="JF22" s="92" t="str">
        <f>IF(ISBLANK($JH$3),"",IF(OR(Tipy!HV16=Výsledky!$JF$6,Tipy!HV16=Výsledky!$JF$7,Tipy!HV16=Výsledky!$JF$8,Tipy!HV16=Výsledky!$JF$9),10,0))</f>
        <v/>
      </c>
      <c r="JG22" s="93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95" t="str">
        <f>IF(ISBLANK($JH$3),"",IF(ISBLANK(Tipy!HR16),"-",SUM(JC22:JG22)))</f>
        <v/>
      </c>
      <c r="JI22" s="94"/>
      <c r="JJ22" s="92" t="str">
        <f>IF(ISBLANK($JO$3),"",IF(ISBLANK(Tipy!HX16),0,IF(AND(Tipy!HX16=Výsledky!$JM$3,Tipy!HZ16=Výsledky!$JO$3),50,0)))</f>
        <v/>
      </c>
      <c r="JK22" s="92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92" t="str">
        <f>IF(ISBLANK($JO$3),"",IF(OR(Tipy!IA16=Výsledky!$JJ$6,Tipy!IA16=Výsledky!$JJ$7,Tipy!IA16=Výsledky!$JJ$8,Tipy!IA16=Výsledky!$JJ$9),30,0))</f>
        <v/>
      </c>
      <c r="JM22" s="92" t="str">
        <f>IF(ISBLANK($JO$3),"",IF(OR(Tipy!IB16=Výsledky!$JM$6,Tipy!IB16=Výsledky!$JM$7,Tipy!IB16=Výsledky!$JM$8,Tipy!IB16=Výsledky!$JM$9),10,0))</f>
        <v/>
      </c>
      <c r="JN22" s="93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95" t="str">
        <f>IF(ISBLANK($JO$3),"",IF(ISBLANK(Tipy!HX16),"-",SUM(JJ22:JN22)))</f>
        <v/>
      </c>
      <c r="JP22" s="94"/>
      <c r="JQ22" s="92" t="str">
        <f>IF(ISBLANK($JV$3),"",IF(ISBLANK(Tipy!ID16),0,IF(AND(Tipy!ID16=Výsledky!$JT$3,Tipy!IF16=Výsledky!$JV$3),50,0)))</f>
        <v/>
      </c>
      <c r="JR22" s="92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92" t="str">
        <f>IF(ISBLANK($JV$3),"",IF(OR(Tipy!IG16=Výsledky!$JQ$6,Tipy!IG16=Výsledky!$JQ$7,Tipy!IG16=Výsledky!$JQ$8,Tipy!IG16=Výsledky!$JQ$9),30,0))</f>
        <v/>
      </c>
      <c r="JT22" s="92" t="str">
        <f>IF(ISBLANK($JV$3),"",IF(OR(Tipy!IH16=Výsledky!$JT$6,Tipy!IH16=Výsledky!$JT$7,Tipy!IH16=Výsledky!$JT$8,Tipy!IH16=Výsledky!$JT$9),10,0))</f>
        <v/>
      </c>
      <c r="JU22" s="93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95" t="str">
        <f>IF(ISBLANK($JV$3),"",IF(ISBLANK(Tipy!ID16),"-",SUM(JQ22:JU22)))</f>
        <v/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92">
        <f>IF(ISBLANK($IM$3),"",IF(ISBLANK(Tipy!GZ17),0,IF(AND(Tipy!GZ17=Výsledky!$IK$3,Tipy!HB17=Výsledky!$IM$3),50,0)))</f>
        <v>0</v>
      </c>
      <c r="II23" s="9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92">
        <f>IF(ISBLANK($IM$3),"",IF(OR(Tipy!HC17=Výsledky!$IH$6,Tipy!HC17=Výsledky!$IH$7,Tipy!HC17=Výsledky!$IH$8,Tipy!HC17=Výsledky!$IH$9),30,0))</f>
        <v>0</v>
      </c>
      <c r="IK23" s="92">
        <f>IF(ISBLANK($IM$3),"",IF(OR(Tipy!HD17=Výsledky!$IK$6,Tipy!HD17=Výsledky!$IK$7,Tipy!HD17=Výsledky!$IK$8,Tipy!HD17=Výsledky!$IK$9),10,0))</f>
        <v>0</v>
      </c>
      <c r="IL23" s="9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95" t="str">
        <f>IF(ISBLANK($IM$3),"",IF(ISBLANK(Tipy!GZ17),"-",SUM(IH23:IL23)))</f>
        <v>-</v>
      </c>
      <c r="IN23" s="94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94"/>
      <c r="IV23" s="92">
        <f>IF(ISBLANK($JA$3),"",IF(ISBLANK(Tipy!HL17),0,IF(AND(Tipy!HL17=Výsledky!$IY$3,Tipy!HN17=Výsledky!$JA$3),50,0)))</f>
        <v>0</v>
      </c>
      <c r="IW23" s="9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92">
        <f>IF(ISBLANK($JA$3),"",IF(OR(Tipy!HO17=Výsledky!$IV$6,Tipy!HO17=Výsledky!$IV$7,Tipy!HO17=Výsledky!$IV$8,Tipy!HO17=Výsledky!$IV$9),30,0))</f>
        <v>0</v>
      </c>
      <c r="IY23" s="92">
        <f>IF(ISBLANK($JA$3),"",IF(OR(Tipy!HP17=Výsledky!$IY$6,Tipy!HP17=Výsledky!$IY$7,Tipy!HP17=Výsledky!$IY$8,Tipy!HP17=Výsledky!$IY$9),10,0))</f>
        <v>0</v>
      </c>
      <c r="IZ23" s="9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95" t="str">
        <f>IF(ISBLANK($JA$3),"",IF(ISBLANK(Tipy!HL17),"-",SUM(IV23:IZ23)))</f>
        <v>-</v>
      </c>
      <c r="JB23" s="94"/>
      <c r="JC23" s="92" t="str">
        <f>IF(ISBLANK($JH$3),"",IF(ISBLANK(Tipy!HR17),0,IF(AND(Tipy!HR17=Výsledky!$JF$3,Tipy!HT17=Výsledky!$JH$3),50,0)))</f>
        <v/>
      </c>
      <c r="JD23" s="92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92" t="str">
        <f>IF(ISBLANK($JH$3),"",IF(OR(Tipy!HU17=Výsledky!$JC$6,Tipy!HU17=Výsledky!$JC$7,Tipy!HU17=Výsledky!$JC$8,Tipy!HU17=Výsledky!$JC$9),30,0))</f>
        <v/>
      </c>
      <c r="JF23" s="92" t="str">
        <f>IF(ISBLANK($JH$3),"",IF(OR(Tipy!HV17=Výsledky!$JF$6,Tipy!HV17=Výsledky!$JF$7,Tipy!HV17=Výsledky!$JF$8,Tipy!HV17=Výsledky!$JF$9),10,0))</f>
        <v/>
      </c>
      <c r="JG23" s="93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95" t="str">
        <f>IF(ISBLANK($JH$3),"",IF(ISBLANK(Tipy!HR17),"-",SUM(JC23:JG23)))</f>
        <v/>
      </c>
      <c r="JI23" s="94"/>
      <c r="JJ23" s="92" t="str">
        <f>IF(ISBLANK($JO$3),"",IF(ISBLANK(Tipy!HX17),0,IF(AND(Tipy!HX17=Výsledky!$JM$3,Tipy!HZ17=Výsledky!$JO$3),50,0)))</f>
        <v/>
      </c>
      <c r="JK23" s="92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92" t="str">
        <f>IF(ISBLANK($JO$3),"",IF(OR(Tipy!IA17=Výsledky!$JJ$6,Tipy!IA17=Výsledky!$JJ$7,Tipy!IA17=Výsledky!$JJ$8,Tipy!IA17=Výsledky!$JJ$9),30,0))</f>
        <v/>
      </c>
      <c r="JM23" s="92" t="str">
        <f>IF(ISBLANK($JO$3),"",IF(OR(Tipy!IB17=Výsledky!$JM$6,Tipy!IB17=Výsledky!$JM$7,Tipy!IB17=Výsledky!$JM$8,Tipy!IB17=Výsledky!$JM$9),10,0))</f>
        <v/>
      </c>
      <c r="JN23" s="93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95" t="str">
        <f>IF(ISBLANK($JO$3),"",IF(ISBLANK(Tipy!HX17),"-",SUM(JJ23:JN23)))</f>
        <v/>
      </c>
      <c r="JP23" s="94"/>
      <c r="JQ23" s="92" t="str">
        <f>IF(ISBLANK($JV$3),"",IF(ISBLANK(Tipy!ID17),0,IF(AND(Tipy!ID17=Výsledky!$JT$3,Tipy!IF17=Výsledky!$JV$3),50,0)))</f>
        <v/>
      </c>
      <c r="JR23" s="92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92" t="str">
        <f>IF(ISBLANK($JV$3),"",IF(OR(Tipy!IG17=Výsledky!$JQ$6,Tipy!IG17=Výsledky!$JQ$7,Tipy!IG17=Výsledky!$JQ$8,Tipy!IG17=Výsledky!$JQ$9),30,0))</f>
        <v/>
      </c>
      <c r="JT23" s="92" t="str">
        <f>IF(ISBLANK($JV$3),"",IF(OR(Tipy!IH17=Výsledky!$JT$6,Tipy!IH17=Výsledky!$JT$7,Tipy!IH17=Výsledky!$JT$8,Tipy!IH17=Výsledky!$JT$9),10,0))</f>
        <v/>
      </c>
      <c r="JU23" s="93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95" t="str">
        <f>IF(ISBLANK($JV$3),"",IF(ISBLANK(Tipy!ID17),"-",SUM(JQ23:JU23)))</f>
        <v/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92">
        <f>IF(ISBLANK($IM$3),"",IF(ISBLANK(Tipy!GZ18),0,IF(AND(Tipy!GZ18=Výsledky!$IK$3,Tipy!HB18=Výsledky!$IM$3),50,0)))</f>
        <v>0</v>
      </c>
      <c r="II24" s="9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92">
        <f>IF(ISBLANK($IM$3),"",IF(OR(Tipy!HC18=Výsledky!$IH$6,Tipy!HC18=Výsledky!$IH$7,Tipy!HC18=Výsledky!$IH$8,Tipy!HC18=Výsledky!$IH$9),30,0))</f>
        <v>0</v>
      </c>
      <c r="IK24" s="92">
        <f>IF(ISBLANK($IM$3),"",IF(OR(Tipy!HD18=Výsledky!$IK$6,Tipy!HD18=Výsledky!$IK$7,Tipy!HD18=Výsledky!$IK$8,Tipy!HD18=Výsledky!$IK$9),10,0))</f>
        <v>0</v>
      </c>
      <c r="IL24" s="9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95">
        <f>IF(ISBLANK($IM$3),"",IF(ISBLANK(Tipy!GZ18),"-",SUM(IH24:IL24)))</f>
        <v>20</v>
      </c>
      <c r="IN24" s="94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94"/>
      <c r="IV24" s="92">
        <f>IF(ISBLANK($JA$3),"",IF(ISBLANK(Tipy!HL18),0,IF(AND(Tipy!HL18=Výsledky!$IY$3,Tipy!HN18=Výsledky!$JA$3),50,0)))</f>
        <v>0</v>
      </c>
      <c r="IW24" s="9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92">
        <f>IF(ISBLANK($JA$3),"",IF(OR(Tipy!HO18=Výsledky!$IV$6,Tipy!HO18=Výsledky!$IV$7,Tipy!HO18=Výsledky!$IV$8,Tipy!HO18=Výsledky!$IV$9),30,0))</f>
        <v>0</v>
      </c>
      <c r="IY24" s="92">
        <f>IF(ISBLANK($JA$3),"",IF(OR(Tipy!HP18=Výsledky!$IY$6,Tipy!HP18=Výsledky!$IY$7,Tipy!HP18=Výsledky!$IY$8,Tipy!HP18=Výsledky!$IY$9),10,0))</f>
        <v>0</v>
      </c>
      <c r="IZ24" s="9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95">
        <f>IF(ISBLANK($JA$3),"",IF(ISBLANK(Tipy!HL18),"-",SUM(IV24:IZ24)))</f>
        <v>20</v>
      </c>
      <c r="JB24" s="94"/>
      <c r="JC24" s="92" t="str">
        <f>IF(ISBLANK($JH$3),"",IF(ISBLANK(Tipy!HR18),0,IF(AND(Tipy!HR18=Výsledky!$JF$3,Tipy!HT18=Výsledky!$JH$3),50,0)))</f>
        <v/>
      </c>
      <c r="JD24" s="92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92" t="str">
        <f>IF(ISBLANK($JH$3),"",IF(OR(Tipy!HU18=Výsledky!$JC$6,Tipy!HU18=Výsledky!$JC$7,Tipy!HU18=Výsledky!$JC$8,Tipy!HU18=Výsledky!$JC$9),30,0))</f>
        <v/>
      </c>
      <c r="JF24" s="92" t="str">
        <f>IF(ISBLANK($JH$3),"",IF(OR(Tipy!HV18=Výsledky!$JF$6,Tipy!HV18=Výsledky!$JF$7,Tipy!HV18=Výsledky!$JF$8,Tipy!HV18=Výsledky!$JF$9),10,0))</f>
        <v/>
      </c>
      <c r="JG24" s="93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95" t="str">
        <f>IF(ISBLANK($JH$3),"",IF(ISBLANK(Tipy!HR18),"-",SUM(JC24:JG24)))</f>
        <v/>
      </c>
      <c r="JI24" s="94"/>
      <c r="JJ24" s="92" t="str">
        <f>IF(ISBLANK($JO$3),"",IF(ISBLANK(Tipy!HX18),0,IF(AND(Tipy!HX18=Výsledky!$JM$3,Tipy!HZ18=Výsledky!$JO$3),50,0)))</f>
        <v/>
      </c>
      <c r="JK24" s="92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92" t="str">
        <f>IF(ISBLANK($JO$3),"",IF(OR(Tipy!IA18=Výsledky!$JJ$6,Tipy!IA18=Výsledky!$JJ$7,Tipy!IA18=Výsledky!$JJ$8,Tipy!IA18=Výsledky!$JJ$9),30,0))</f>
        <v/>
      </c>
      <c r="JM24" s="92" t="str">
        <f>IF(ISBLANK($JO$3),"",IF(OR(Tipy!IB18=Výsledky!$JM$6,Tipy!IB18=Výsledky!$JM$7,Tipy!IB18=Výsledky!$JM$8,Tipy!IB18=Výsledky!$JM$9),10,0))</f>
        <v/>
      </c>
      <c r="JN24" s="93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95" t="str">
        <f>IF(ISBLANK($JO$3),"",IF(ISBLANK(Tipy!HX18),"-",SUM(JJ24:JN24)))</f>
        <v/>
      </c>
      <c r="JP24" s="94"/>
      <c r="JQ24" s="92" t="str">
        <f>IF(ISBLANK($JV$3),"",IF(ISBLANK(Tipy!ID18),0,IF(AND(Tipy!ID18=Výsledky!$JT$3,Tipy!IF18=Výsledky!$JV$3),50,0)))</f>
        <v/>
      </c>
      <c r="JR24" s="92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92" t="str">
        <f>IF(ISBLANK($JV$3),"",IF(OR(Tipy!IG18=Výsledky!$JQ$6,Tipy!IG18=Výsledky!$JQ$7,Tipy!IG18=Výsledky!$JQ$8,Tipy!IG18=Výsledky!$JQ$9),30,0))</f>
        <v/>
      </c>
      <c r="JT24" s="92" t="str">
        <f>IF(ISBLANK($JV$3),"",IF(OR(Tipy!IH18=Výsledky!$JT$6,Tipy!IH18=Výsledky!$JT$7,Tipy!IH18=Výsledky!$JT$8,Tipy!IH18=Výsledky!$JT$9),10,0))</f>
        <v/>
      </c>
      <c r="JU24" s="93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95" t="str">
        <f>IF(ISBLANK($JV$3),"",IF(ISBLANK(Tipy!ID18),"-",SUM(JQ24:JU24)))</f>
        <v/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92">
        <f>IF(ISBLANK($IM$3),"",IF(ISBLANK(Tipy!GZ19),0,IF(AND(Tipy!GZ19=Výsledky!$IK$3,Tipy!HB19=Výsledky!$IM$3),50,0)))</f>
        <v>50</v>
      </c>
      <c r="II25" s="9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92">
        <f>IF(ISBLANK($IM$3),"",IF(OR(Tipy!HC19=Výsledky!$IH$6,Tipy!HC19=Výsledky!$IH$7,Tipy!HC19=Výsledky!$IH$8,Tipy!HC19=Výsledky!$IH$9),30,0))</f>
        <v>0</v>
      </c>
      <c r="IK25" s="92">
        <f>IF(ISBLANK($IM$3),"",IF(OR(Tipy!HD19=Výsledky!$IK$6,Tipy!HD19=Výsledky!$IK$7,Tipy!HD19=Výsledky!$IK$8,Tipy!HD19=Výsledky!$IK$9),10,0))</f>
        <v>0</v>
      </c>
      <c r="IL25" s="9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95">
        <f>IF(ISBLANK($IM$3),"",IF(ISBLANK(Tipy!GZ19),"-",SUM(IH25:IL25)))</f>
        <v>50</v>
      </c>
      <c r="IN25" s="94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94"/>
      <c r="IV25" s="92">
        <f>IF(ISBLANK($JA$3),"",IF(ISBLANK(Tipy!HL19),0,IF(AND(Tipy!HL19=Výsledky!$IY$3,Tipy!HN19=Výsledky!$JA$3),50,0)))</f>
        <v>50</v>
      </c>
      <c r="IW25" s="9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92">
        <f>IF(ISBLANK($JA$3),"",IF(OR(Tipy!HO19=Výsledky!$IV$6,Tipy!HO19=Výsledky!$IV$7,Tipy!HO19=Výsledky!$IV$8,Tipy!HO19=Výsledky!$IV$9),30,0))</f>
        <v>30</v>
      </c>
      <c r="IY25" s="92">
        <f>IF(ISBLANK($JA$3),"",IF(OR(Tipy!HP19=Výsledky!$IY$6,Tipy!HP19=Výsledky!$IY$7,Tipy!HP19=Výsledky!$IY$8,Tipy!HP19=Výsledky!$IY$9),10,0))</f>
        <v>0</v>
      </c>
      <c r="IZ25" s="9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95">
        <f>IF(ISBLANK($JA$3),"",IF(ISBLANK(Tipy!HL19),"-",SUM(IV25:IZ25)))</f>
        <v>80</v>
      </c>
      <c r="JB25" s="94"/>
      <c r="JC25" s="92" t="str">
        <f>IF(ISBLANK($JH$3),"",IF(ISBLANK(Tipy!HR19),0,IF(AND(Tipy!HR19=Výsledky!$JF$3,Tipy!HT19=Výsledky!$JH$3),50,0)))</f>
        <v/>
      </c>
      <c r="JD25" s="92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92" t="str">
        <f>IF(ISBLANK($JH$3),"",IF(OR(Tipy!HU19=Výsledky!$JC$6,Tipy!HU19=Výsledky!$JC$7,Tipy!HU19=Výsledky!$JC$8,Tipy!HU19=Výsledky!$JC$9),30,0))</f>
        <v/>
      </c>
      <c r="JF25" s="92" t="str">
        <f>IF(ISBLANK($JH$3),"",IF(OR(Tipy!HV19=Výsledky!$JF$6,Tipy!HV19=Výsledky!$JF$7,Tipy!HV19=Výsledky!$JF$8,Tipy!HV19=Výsledky!$JF$9),10,0))</f>
        <v/>
      </c>
      <c r="JG25" s="93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95" t="str">
        <f>IF(ISBLANK($JH$3),"",IF(ISBLANK(Tipy!HR19),"-",SUM(JC25:JG25)))</f>
        <v/>
      </c>
      <c r="JI25" s="94"/>
      <c r="JJ25" s="92" t="str">
        <f>IF(ISBLANK($JO$3),"",IF(ISBLANK(Tipy!HX19),0,IF(AND(Tipy!HX19=Výsledky!$JM$3,Tipy!HZ19=Výsledky!$JO$3),50,0)))</f>
        <v/>
      </c>
      <c r="JK25" s="92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92" t="str">
        <f>IF(ISBLANK($JO$3),"",IF(OR(Tipy!IA19=Výsledky!$JJ$6,Tipy!IA19=Výsledky!$JJ$7,Tipy!IA19=Výsledky!$JJ$8,Tipy!IA19=Výsledky!$JJ$9),30,0))</f>
        <v/>
      </c>
      <c r="JM25" s="92" t="str">
        <f>IF(ISBLANK($JO$3),"",IF(OR(Tipy!IB19=Výsledky!$JM$6,Tipy!IB19=Výsledky!$JM$7,Tipy!IB19=Výsledky!$JM$8,Tipy!IB19=Výsledky!$JM$9),10,0))</f>
        <v/>
      </c>
      <c r="JN25" s="93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95" t="str">
        <f>IF(ISBLANK($JO$3),"",IF(ISBLANK(Tipy!HX19),"-",SUM(JJ25:JN25)))</f>
        <v/>
      </c>
      <c r="JP25" s="94"/>
      <c r="JQ25" s="92" t="str">
        <f>IF(ISBLANK($JV$3),"",IF(ISBLANK(Tipy!ID19),0,IF(AND(Tipy!ID19=Výsledky!$JT$3,Tipy!IF19=Výsledky!$JV$3),50,0)))</f>
        <v/>
      </c>
      <c r="JR25" s="92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92" t="str">
        <f>IF(ISBLANK($JV$3),"",IF(OR(Tipy!IG19=Výsledky!$JQ$6,Tipy!IG19=Výsledky!$JQ$7,Tipy!IG19=Výsledky!$JQ$8,Tipy!IG19=Výsledky!$JQ$9),30,0))</f>
        <v/>
      </c>
      <c r="JT25" s="92" t="str">
        <f>IF(ISBLANK($JV$3),"",IF(OR(Tipy!IH19=Výsledky!$JT$6,Tipy!IH19=Výsledky!$JT$7,Tipy!IH19=Výsledky!$JT$8,Tipy!IH19=Výsledky!$JT$9),10,0))</f>
        <v/>
      </c>
      <c r="JU25" s="93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95" t="str">
        <f>IF(ISBLANK($JV$3),"",IF(ISBLANK(Tipy!ID19),"-",SUM(JQ25:JU25)))</f>
        <v/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92">
        <f>IF(ISBLANK($IM$3),"",IF(ISBLANK(Tipy!GZ20),0,IF(AND(Tipy!GZ20=Výsledky!$IK$3,Tipy!HB20=Výsledky!$IM$3),50,0)))</f>
        <v>0</v>
      </c>
      <c r="II26" s="9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92">
        <f>IF(ISBLANK($IM$3),"",IF(OR(Tipy!HC20=Výsledky!$IH$6,Tipy!HC20=Výsledky!$IH$7,Tipy!HC20=Výsledky!$IH$8,Tipy!HC20=Výsledky!$IH$9),30,0))</f>
        <v>0</v>
      </c>
      <c r="IK26" s="92">
        <f>IF(ISBLANK($IM$3),"",IF(OR(Tipy!HD20=Výsledky!$IK$6,Tipy!HD20=Výsledky!$IK$7,Tipy!HD20=Výsledky!$IK$8,Tipy!HD20=Výsledky!$IK$9),10,0))</f>
        <v>0</v>
      </c>
      <c r="IL26" s="9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95">
        <f>IF(ISBLANK($IM$3),"",IF(ISBLANK(Tipy!GZ20),"-",SUM(IH26:IL26)))</f>
        <v>30</v>
      </c>
      <c r="IN26" s="94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94"/>
      <c r="IV26" s="92">
        <f>IF(ISBLANK($JA$3),"",IF(ISBLANK(Tipy!HL20),0,IF(AND(Tipy!HL20=Výsledky!$IY$3,Tipy!HN20=Výsledky!$JA$3),50,0)))</f>
        <v>0</v>
      </c>
      <c r="IW26" s="9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92">
        <f>IF(ISBLANK($JA$3),"",IF(OR(Tipy!HO20=Výsledky!$IV$6,Tipy!HO20=Výsledky!$IV$7,Tipy!HO20=Výsledky!$IV$8,Tipy!HO20=Výsledky!$IV$9),30,0))</f>
        <v>0</v>
      </c>
      <c r="IY26" s="92">
        <f>IF(ISBLANK($JA$3),"",IF(OR(Tipy!HP20=Výsledky!$IY$6,Tipy!HP20=Výsledky!$IY$7,Tipy!HP20=Výsledky!$IY$8,Tipy!HP20=Výsledky!$IY$9),10,0))</f>
        <v>0</v>
      </c>
      <c r="IZ26" s="9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95">
        <f>IF(ISBLANK($JA$3),"",IF(ISBLANK(Tipy!HL20),"-",SUM(IV26:IZ26)))</f>
        <v>20</v>
      </c>
      <c r="JB26" s="94"/>
      <c r="JC26" s="92" t="str">
        <f>IF(ISBLANK($JH$3),"",IF(ISBLANK(Tipy!HR20),0,IF(AND(Tipy!HR20=Výsledky!$JF$3,Tipy!HT20=Výsledky!$JH$3),50,0)))</f>
        <v/>
      </c>
      <c r="JD26" s="92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92" t="str">
        <f>IF(ISBLANK($JH$3),"",IF(OR(Tipy!HU20=Výsledky!$JC$6,Tipy!HU20=Výsledky!$JC$7,Tipy!HU20=Výsledky!$JC$8,Tipy!HU20=Výsledky!$JC$9),30,0))</f>
        <v/>
      </c>
      <c r="JF26" s="92" t="str">
        <f>IF(ISBLANK($JH$3),"",IF(OR(Tipy!HV20=Výsledky!$JF$6,Tipy!HV20=Výsledky!$JF$7,Tipy!HV20=Výsledky!$JF$8,Tipy!HV20=Výsledky!$JF$9),10,0))</f>
        <v/>
      </c>
      <c r="JG26" s="93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95" t="str">
        <f>IF(ISBLANK($JH$3),"",IF(ISBLANK(Tipy!HR20),"-",SUM(JC26:JG26)))</f>
        <v/>
      </c>
      <c r="JI26" s="94"/>
      <c r="JJ26" s="92" t="str">
        <f>IF(ISBLANK($JO$3),"",IF(ISBLANK(Tipy!HX20),0,IF(AND(Tipy!HX20=Výsledky!$JM$3,Tipy!HZ20=Výsledky!$JO$3),50,0)))</f>
        <v/>
      </c>
      <c r="JK26" s="92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92" t="str">
        <f>IF(ISBLANK($JO$3),"",IF(OR(Tipy!IA20=Výsledky!$JJ$6,Tipy!IA20=Výsledky!$JJ$7,Tipy!IA20=Výsledky!$JJ$8,Tipy!IA20=Výsledky!$JJ$9),30,0))</f>
        <v/>
      </c>
      <c r="JM26" s="92" t="str">
        <f>IF(ISBLANK($JO$3),"",IF(OR(Tipy!IB20=Výsledky!$JM$6,Tipy!IB20=Výsledky!$JM$7,Tipy!IB20=Výsledky!$JM$8,Tipy!IB20=Výsledky!$JM$9),10,0))</f>
        <v/>
      </c>
      <c r="JN26" s="93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95" t="str">
        <f>IF(ISBLANK($JO$3),"",IF(ISBLANK(Tipy!HX20),"-",SUM(JJ26:JN26)))</f>
        <v/>
      </c>
      <c r="JP26" s="94"/>
      <c r="JQ26" s="92" t="str">
        <f>IF(ISBLANK($JV$3),"",IF(ISBLANK(Tipy!ID20),0,IF(AND(Tipy!ID20=Výsledky!$JT$3,Tipy!IF20=Výsledky!$JV$3),50,0)))</f>
        <v/>
      </c>
      <c r="JR26" s="92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92" t="str">
        <f>IF(ISBLANK($JV$3),"",IF(OR(Tipy!IG20=Výsledky!$JQ$6,Tipy!IG20=Výsledky!$JQ$7,Tipy!IG20=Výsledky!$JQ$8,Tipy!IG20=Výsledky!$JQ$9),30,0))</f>
        <v/>
      </c>
      <c r="JT26" s="92" t="str">
        <f>IF(ISBLANK($JV$3),"",IF(OR(Tipy!IH20=Výsledky!$JT$6,Tipy!IH20=Výsledky!$JT$7,Tipy!IH20=Výsledky!$JT$8,Tipy!IH20=Výsledky!$JT$9),10,0))</f>
        <v/>
      </c>
      <c r="JU26" s="93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95" t="str">
        <f>IF(ISBLANK($JV$3),"",IF(ISBLANK(Tipy!ID20),"-",SUM(JQ26:JU26)))</f>
        <v/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92">
        <f>IF(ISBLANK($IM$3),"",IF(ISBLANK(Tipy!GZ21),0,IF(AND(Tipy!GZ21=Výsledky!$IK$3,Tipy!HB21=Výsledky!$IM$3),50,0)))</f>
        <v>0</v>
      </c>
      <c r="II27" s="9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92">
        <f>IF(ISBLANK($IM$3),"",IF(OR(Tipy!HC21=Výsledky!$IH$6,Tipy!HC21=Výsledky!$IH$7,Tipy!HC21=Výsledky!$IH$8,Tipy!HC21=Výsledky!$IH$9),30,0))</f>
        <v>0</v>
      </c>
      <c r="IK27" s="92">
        <f>IF(ISBLANK($IM$3),"",IF(OR(Tipy!HD21=Výsledky!$IK$6,Tipy!HD21=Výsledky!$IK$7,Tipy!HD21=Výsledky!$IK$8,Tipy!HD21=Výsledky!$IK$9),10,0))</f>
        <v>0</v>
      </c>
      <c r="IL27" s="9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95">
        <f>IF(ISBLANK($IM$3),"",IF(ISBLANK(Tipy!GZ21),"-",SUM(IH27:IL27)))</f>
        <v>30</v>
      </c>
      <c r="IN27" s="94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94"/>
      <c r="IV27" s="92">
        <f>IF(ISBLANK($JA$3),"",IF(ISBLANK(Tipy!HL21),0,IF(AND(Tipy!HL21=Výsledky!$IY$3,Tipy!HN21=Výsledky!$JA$3),50,0)))</f>
        <v>0</v>
      </c>
      <c r="IW27" s="9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92">
        <f>IF(ISBLANK($JA$3),"",IF(OR(Tipy!HO21=Výsledky!$IV$6,Tipy!HO21=Výsledky!$IV$7,Tipy!HO21=Výsledky!$IV$8,Tipy!HO21=Výsledky!$IV$9),30,0))</f>
        <v>30</v>
      </c>
      <c r="IY27" s="92">
        <f>IF(ISBLANK($JA$3),"",IF(OR(Tipy!HP21=Výsledky!$IY$6,Tipy!HP21=Výsledky!$IY$7,Tipy!HP21=Výsledky!$IY$8,Tipy!HP21=Výsledky!$IY$9),10,0))</f>
        <v>0</v>
      </c>
      <c r="IZ27" s="9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95">
        <f>IF(ISBLANK($JA$3),"",IF(ISBLANK(Tipy!HL21),"-",SUM(IV27:IZ27)))</f>
        <v>50</v>
      </c>
      <c r="JB27" s="94"/>
      <c r="JC27" s="92" t="str">
        <f>IF(ISBLANK($JH$3),"",IF(ISBLANK(Tipy!HR21),0,IF(AND(Tipy!HR21=Výsledky!$JF$3,Tipy!HT21=Výsledky!$JH$3),50,0)))</f>
        <v/>
      </c>
      <c r="JD27" s="92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92" t="str">
        <f>IF(ISBLANK($JH$3),"",IF(OR(Tipy!HU21=Výsledky!$JC$6,Tipy!HU21=Výsledky!$JC$7,Tipy!HU21=Výsledky!$JC$8,Tipy!HU21=Výsledky!$JC$9),30,0))</f>
        <v/>
      </c>
      <c r="JF27" s="92" t="str">
        <f>IF(ISBLANK($JH$3),"",IF(OR(Tipy!HV21=Výsledky!$JF$6,Tipy!HV21=Výsledky!$JF$7,Tipy!HV21=Výsledky!$JF$8,Tipy!HV21=Výsledky!$JF$9),10,0))</f>
        <v/>
      </c>
      <c r="JG27" s="93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95" t="str">
        <f>IF(ISBLANK($JH$3),"",IF(ISBLANK(Tipy!HR21),"-",SUM(JC27:JG27)))</f>
        <v/>
      </c>
      <c r="JI27" s="94"/>
      <c r="JJ27" s="92" t="str">
        <f>IF(ISBLANK($JO$3),"",IF(ISBLANK(Tipy!HX21),0,IF(AND(Tipy!HX21=Výsledky!$JM$3,Tipy!HZ21=Výsledky!$JO$3),50,0)))</f>
        <v/>
      </c>
      <c r="JK27" s="92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92" t="str">
        <f>IF(ISBLANK($JO$3),"",IF(OR(Tipy!IA21=Výsledky!$JJ$6,Tipy!IA21=Výsledky!$JJ$7,Tipy!IA21=Výsledky!$JJ$8,Tipy!IA21=Výsledky!$JJ$9),30,0))</f>
        <v/>
      </c>
      <c r="JM27" s="92" t="str">
        <f>IF(ISBLANK($JO$3),"",IF(OR(Tipy!IB21=Výsledky!$JM$6,Tipy!IB21=Výsledky!$JM$7,Tipy!IB21=Výsledky!$JM$8,Tipy!IB21=Výsledky!$JM$9),10,0))</f>
        <v/>
      </c>
      <c r="JN27" s="93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95" t="str">
        <f>IF(ISBLANK($JO$3),"",IF(ISBLANK(Tipy!HX21),"-",SUM(JJ27:JN27)))</f>
        <v/>
      </c>
      <c r="JP27" s="94"/>
      <c r="JQ27" s="92" t="str">
        <f>IF(ISBLANK($JV$3),"",IF(ISBLANK(Tipy!ID21),0,IF(AND(Tipy!ID21=Výsledky!$JT$3,Tipy!IF21=Výsledky!$JV$3),50,0)))</f>
        <v/>
      </c>
      <c r="JR27" s="92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92" t="str">
        <f>IF(ISBLANK($JV$3),"",IF(OR(Tipy!IG21=Výsledky!$JQ$6,Tipy!IG21=Výsledky!$JQ$7,Tipy!IG21=Výsledky!$JQ$8,Tipy!IG21=Výsledky!$JQ$9),30,0))</f>
        <v/>
      </c>
      <c r="JT27" s="92" t="str">
        <f>IF(ISBLANK($JV$3),"",IF(OR(Tipy!IH21=Výsledky!$JT$6,Tipy!IH21=Výsledky!$JT$7,Tipy!IH21=Výsledky!$JT$8,Tipy!IH21=Výsledky!$JT$9),10,0))</f>
        <v/>
      </c>
      <c r="JU27" s="93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95" t="str">
        <f>IF(ISBLANK($JV$3),"",IF(ISBLANK(Tipy!ID21),"-",SUM(JQ27:JU27)))</f>
        <v/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92">
        <f>IF(ISBLANK($IM$3),"",IF(ISBLANK(Tipy!GZ22),0,IF(AND(Tipy!GZ22=Výsledky!$IK$3,Tipy!HB22=Výsledky!$IM$3),50,0)))</f>
        <v>0</v>
      </c>
      <c r="II28" s="9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92">
        <f>IF(ISBLANK($IM$3),"",IF(OR(Tipy!HC22=Výsledky!$IH$6,Tipy!HC22=Výsledky!$IH$7,Tipy!HC22=Výsledky!$IH$8,Tipy!HC22=Výsledky!$IH$9),30,0))</f>
        <v>0</v>
      </c>
      <c r="IK28" s="92">
        <f>IF(ISBLANK($IM$3),"",IF(OR(Tipy!HD22=Výsledky!$IK$6,Tipy!HD22=Výsledky!$IK$7,Tipy!HD22=Výsledky!$IK$8,Tipy!HD22=Výsledky!$IK$9),10,0))</f>
        <v>0</v>
      </c>
      <c r="IL28" s="9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95" t="str">
        <f>IF(ISBLANK($IM$3),"",IF(ISBLANK(Tipy!GZ22),"-",SUM(IH28:IL28)))</f>
        <v>-</v>
      </c>
      <c r="IN28" s="94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94"/>
      <c r="IV28" s="92">
        <f>IF(ISBLANK($JA$3),"",IF(ISBLANK(Tipy!HL22),0,IF(AND(Tipy!HL22=Výsledky!$IY$3,Tipy!HN22=Výsledky!$JA$3),50,0)))</f>
        <v>0</v>
      </c>
      <c r="IW28" s="9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92">
        <f>IF(ISBLANK($JA$3),"",IF(OR(Tipy!HO22=Výsledky!$IV$6,Tipy!HO22=Výsledky!$IV$7,Tipy!HO22=Výsledky!$IV$8,Tipy!HO22=Výsledky!$IV$9),30,0))</f>
        <v>0</v>
      </c>
      <c r="IY28" s="92">
        <f>IF(ISBLANK($JA$3),"",IF(OR(Tipy!HP22=Výsledky!$IY$6,Tipy!HP22=Výsledky!$IY$7,Tipy!HP22=Výsledky!$IY$8,Tipy!HP22=Výsledky!$IY$9),10,0))</f>
        <v>0</v>
      </c>
      <c r="IZ28" s="9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95" t="str">
        <f>IF(ISBLANK($JA$3),"",IF(ISBLANK(Tipy!HL22),"-",SUM(IV28:IZ28)))</f>
        <v>-</v>
      </c>
      <c r="JB28" s="94"/>
      <c r="JC28" s="92" t="str">
        <f>IF(ISBLANK($JH$3),"",IF(ISBLANK(Tipy!HR22),0,IF(AND(Tipy!HR22=Výsledky!$JF$3,Tipy!HT22=Výsledky!$JH$3),50,0)))</f>
        <v/>
      </c>
      <c r="JD28" s="92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92" t="str">
        <f>IF(ISBLANK($JH$3),"",IF(OR(Tipy!HU22=Výsledky!$JC$6,Tipy!HU22=Výsledky!$JC$7,Tipy!HU22=Výsledky!$JC$8,Tipy!HU22=Výsledky!$JC$9),30,0))</f>
        <v/>
      </c>
      <c r="JF28" s="92" t="str">
        <f>IF(ISBLANK($JH$3),"",IF(OR(Tipy!HV22=Výsledky!$JF$6,Tipy!HV22=Výsledky!$JF$7,Tipy!HV22=Výsledky!$JF$8,Tipy!HV22=Výsledky!$JF$9),10,0))</f>
        <v/>
      </c>
      <c r="JG28" s="93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95" t="str">
        <f>IF(ISBLANK($JH$3),"",IF(ISBLANK(Tipy!HR22),"-",SUM(JC28:JG28)))</f>
        <v/>
      </c>
      <c r="JI28" s="94"/>
      <c r="JJ28" s="92" t="str">
        <f>IF(ISBLANK($JO$3),"",IF(ISBLANK(Tipy!HX22),0,IF(AND(Tipy!HX22=Výsledky!$JM$3,Tipy!HZ22=Výsledky!$JO$3),50,0)))</f>
        <v/>
      </c>
      <c r="JK28" s="92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92" t="str">
        <f>IF(ISBLANK($JO$3),"",IF(OR(Tipy!IA22=Výsledky!$JJ$6,Tipy!IA22=Výsledky!$JJ$7,Tipy!IA22=Výsledky!$JJ$8,Tipy!IA22=Výsledky!$JJ$9),30,0))</f>
        <v/>
      </c>
      <c r="JM28" s="92" t="str">
        <f>IF(ISBLANK($JO$3),"",IF(OR(Tipy!IB22=Výsledky!$JM$6,Tipy!IB22=Výsledky!$JM$7,Tipy!IB22=Výsledky!$JM$8,Tipy!IB22=Výsledky!$JM$9),10,0))</f>
        <v/>
      </c>
      <c r="JN28" s="93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95" t="str">
        <f>IF(ISBLANK($JO$3),"",IF(ISBLANK(Tipy!HX22),"-",SUM(JJ28:JN28)))</f>
        <v/>
      </c>
      <c r="JP28" s="94"/>
      <c r="JQ28" s="92" t="str">
        <f>IF(ISBLANK($JV$3),"",IF(ISBLANK(Tipy!ID22),0,IF(AND(Tipy!ID22=Výsledky!$JT$3,Tipy!IF22=Výsledky!$JV$3),50,0)))</f>
        <v/>
      </c>
      <c r="JR28" s="92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92" t="str">
        <f>IF(ISBLANK($JV$3),"",IF(OR(Tipy!IG22=Výsledky!$JQ$6,Tipy!IG22=Výsledky!$JQ$7,Tipy!IG22=Výsledky!$JQ$8,Tipy!IG22=Výsledky!$JQ$9),30,0))</f>
        <v/>
      </c>
      <c r="JT28" s="92" t="str">
        <f>IF(ISBLANK($JV$3),"",IF(OR(Tipy!IH22=Výsledky!$JT$6,Tipy!IH22=Výsledky!$JT$7,Tipy!IH22=Výsledky!$JT$8,Tipy!IH22=Výsledky!$JT$9),10,0))</f>
        <v/>
      </c>
      <c r="JU28" s="93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95" t="str">
        <f>IF(ISBLANK($JV$3),"",IF(ISBLANK(Tipy!ID22),"-",SUM(JQ28:JU28)))</f>
        <v/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92">
        <f>IF(ISBLANK($IM$3),"",IF(ISBLANK(Tipy!GZ23),0,IF(AND(Tipy!GZ23=Výsledky!$IK$3,Tipy!HB23=Výsledky!$IM$3),50,0)))</f>
        <v>0</v>
      </c>
      <c r="II29" s="9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92">
        <f>IF(ISBLANK($IM$3),"",IF(OR(Tipy!HC23=Výsledky!$IH$6,Tipy!HC23=Výsledky!$IH$7,Tipy!HC23=Výsledky!$IH$8,Tipy!HC23=Výsledky!$IH$9),30,0))</f>
        <v>0</v>
      </c>
      <c r="IK29" s="92">
        <f>IF(ISBLANK($IM$3),"",IF(OR(Tipy!HD23=Výsledky!$IK$6,Tipy!HD23=Výsledky!$IK$7,Tipy!HD23=Výsledky!$IK$8,Tipy!HD23=Výsledky!$IK$9),10,0))</f>
        <v>0</v>
      </c>
      <c r="IL29" s="9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95" t="str">
        <f>IF(ISBLANK($IM$3),"",IF(ISBLANK(Tipy!GZ23),"-",SUM(IH29:IL29)))</f>
        <v>-</v>
      </c>
      <c r="IN29" s="94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94"/>
      <c r="IV29" s="92">
        <f>IF(ISBLANK($JA$3),"",IF(ISBLANK(Tipy!HL23),0,IF(AND(Tipy!HL23=Výsledky!$IY$3,Tipy!HN23=Výsledky!$JA$3),50,0)))</f>
        <v>0</v>
      </c>
      <c r="IW29" s="9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92">
        <f>IF(ISBLANK($JA$3),"",IF(OR(Tipy!HO23=Výsledky!$IV$6,Tipy!HO23=Výsledky!$IV$7,Tipy!HO23=Výsledky!$IV$8,Tipy!HO23=Výsledky!$IV$9),30,0))</f>
        <v>0</v>
      </c>
      <c r="IY29" s="92">
        <f>IF(ISBLANK($JA$3),"",IF(OR(Tipy!HP23=Výsledky!$IY$6,Tipy!HP23=Výsledky!$IY$7,Tipy!HP23=Výsledky!$IY$8,Tipy!HP23=Výsledky!$IY$9),10,0))</f>
        <v>0</v>
      </c>
      <c r="IZ29" s="9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95" t="str">
        <f>IF(ISBLANK($JA$3),"",IF(ISBLANK(Tipy!HL23),"-",SUM(IV29:IZ29)))</f>
        <v>-</v>
      </c>
      <c r="JB29" s="94"/>
      <c r="JC29" s="92" t="str">
        <f>IF(ISBLANK($JH$3),"",IF(ISBLANK(Tipy!HR23),0,IF(AND(Tipy!HR23=Výsledky!$JF$3,Tipy!HT23=Výsledky!$JH$3),50,0)))</f>
        <v/>
      </c>
      <c r="JD29" s="92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92" t="str">
        <f>IF(ISBLANK($JH$3),"",IF(OR(Tipy!HU23=Výsledky!$JC$6,Tipy!HU23=Výsledky!$JC$7,Tipy!HU23=Výsledky!$JC$8,Tipy!HU23=Výsledky!$JC$9),30,0))</f>
        <v/>
      </c>
      <c r="JF29" s="92" t="str">
        <f>IF(ISBLANK($JH$3),"",IF(OR(Tipy!HV23=Výsledky!$JF$6,Tipy!HV23=Výsledky!$JF$7,Tipy!HV23=Výsledky!$JF$8,Tipy!HV23=Výsledky!$JF$9),10,0))</f>
        <v/>
      </c>
      <c r="JG29" s="93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95" t="str">
        <f>IF(ISBLANK($JH$3),"",IF(ISBLANK(Tipy!HR23),"-",SUM(JC29:JG29)))</f>
        <v/>
      </c>
      <c r="JI29" s="94"/>
      <c r="JJ29" s="92" t="str">
        <f>IF(ISBLANK($JO$3),"",IF(ISBLANK(Tipy!HX23),0,IF(AND(Tipy!HX23=Výsledky!$JM$3,Tipy!HZ23=Výsledky!$JO$3),50,0)))</f>
        <v/>
      </c>
      <c r="JK29" s="92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92" t="str">
        <f>IF(ISBLANK($JO$3),"",IF(OR(Tipy!IA23=Výsledky!$JJ$6,Tipy!IA23=Výsledky!$JJ$7,Tipy!IA23=Výsledky!$JJ$8,Tipy!IA23=Výsledky!$JJ$9),30,0))</f>
        <v/>
      </c>
      <c r="JM29" s="92" t="str">
        <f>IF(ISBLANK($JO$3),"",IF(OR(Tipy!IB23=Výsledky!$JM$6,Tipy!IB23=Výsledky!$JM$7,Tipy!IB23=Výsledky!$JM$8,Tipy!IB23=Výsledky!$JM$9),10,0))</f>
        <v/>
      </c>
      <c r="JN29" s="93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95" t="str">
        <f>IF(ISBLANK($JO$3),"",IF(ISBLANK(Tipy!HX23),"-",SUM(JJ29:JN29)))</f>
        <v/>
      </c>
      <c r="JP29" s="94"/>
      <c r="JQ29" s="92" t="str">
        <f>IF(ISBLANK($JV$3),"",IF(ISBLANK(Tipy!ID23),0,IF(AND(Tipy!ID23=Výsledky!$JT$3,Tipy!IF23=Výsledky!$JV$3),50,0)))</f>
        <v/>
      </c>
      <c r="JR29" s="92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92" t="str">
        <f>IF(ISBLANK($JV$3),"",IF(OR(Tipy!IG23=Výsledky!$JQ$6,Tipy!IG23=Výsledky!$JQ$7,Tipy!IG23=Výsledky!$JQ$8,Tipy!IG23=Výsledky!$JQ$9),30,0))</f>
        <v/>
      </c>
      <c r="JT29" s="92" t="str">
        <f>IF(ISBLANK($JV$3),"",IF(OR(Tipy!IH23=Výsledky!$JT$6,Tipy!IH23=Výsledky!$JT$7,Tipy!IH23=Výsledky!$JT$8,Tipy!IH23=Výsledky!$JT$9),10,0))</f>
        <v/>
      </c>
      <c r="JU29" s="93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95" t="str">
        <f>IF(ISBLANK($JV$3),"",IF(ISBLANK(Tipy!ID23),"-",SUM(JQ29:JU29)))</f>
        <v/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92">
        <f>IF(ISBLANK($IM$3),"",IF(ISBLANK(Tipy!GZ24),0,IF(AND(Tipy!GZ24=Výsledky!$IK$3,Tipy!HB24=Výsledky!$IM$3),50,0)))</f>
        <v>0</v>
      </c>
      <c r="II30" s="9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92">
        <f>IF(ISBLANK($IM$3),"",IF(OR(Tipy!HC24=Výsledky!$IH$6,Tipy!HC24=Výsledky!$IH$7,Tipy!HC24=Výsledky!$IH$8,Tipy!HC24=Výsledky!$IH$9),30,0))</f>
        <v>30</v>
      </c>
      <c r="IK30" s="92">
        <f>IF(ISBLANK($IM$3),"",IF(OR(Tipy!HD24=Výsledky!$IK$6,Tipy!HD24=Výsledky!$IK$7,Tipy!HD24=Výsledky!$IK$8,Tipy!HD24=Výsledky!$IK$9),10,0))</f>
        <v>0</v>
      </c>
      <c r="IL30" s="9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95">
        <f>IF(ISBLANK($IM$3),"",IF(ISBLANK(Tipy!GZ24),"-",SUM(IH30:IL30)))</f>
        <v>50</v>
      </c>
      <c r="IN30" s="94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94"/>
      <c r="IV30" s="92">
        <f>IF(ISBLANK($JA$3),"",IF(ISBLANK(Tipy!HL24),0,IF(AND(Tipy!HL24=Výsledky!$IY$3,Tipy!HN24=Výsledky!$JA$3),50,0)))</f>
        <v>0</v>
      </c>
      <c r="IW30" s="9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92">
        <f>IF(ISBLANK($JA$3),"",IF(OR(Tipy!HO24=Výsledky!$IV$6,Tipy!HO24=Výsledky!$IV$7,Tipy!HO24=Výsledky!$IV$8,Tipy!HO24=Výsledky!$IV$9),30,0))</f>
        <v>0</v>
      </c>
      <c r="IY30" s="92">
        <f>IF(ISBLANK($JA$3),"",IF(OR(Tipy!HP24=Výsledky!$IY$6,Tipy!HP24=Výsledky!$IY$7,Tipy!HP24=Výsledky!$IY$8,Tipy!HP24=Výsledky!$IY$9),10,0))</f>
        <v>0</v>
      </c>
      <c r="IZ30" s="9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95">
        <f>IF(ISBLANK($JA$3),"",IF(ISBLANK(Tipy!HL24),"-",SUM(IV30:IZ30)))</f>
        <v>20</v>
      </c>
      <c r="JB30" s="94"/>
      <c r="JC30" s="92" t="str">
        <f>IF(ISBLANK($JH$3),"",IF(ISBLANK(Tipy!HR24),0,IF(AND(Tipy!HR24=Výsledky!$JF$3,Tipy!HT24=Výsledky!$JH$3),50,0)))</f>
        <v/>
      </c>
      <c r="JD30" s="92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92" t="str">
        <f>IF(ISBLANK($JH$3),"",IF(OR(Tipy!HU24=Výsledky!$JC$6,Tipy!HU24=Výsledky!$JC$7,Tipy!HU24=Výsledky!$JC$8,Tipy!HU24=Výsledky!$JC$9),30,0))</f>
        <v/>
      </c>
      <c r="JF30" s="92" t="str">
        <f>IF(ISBLANK($JH$3),"",IF(OR(Tipy!HV24=Výsledky!$JF$6,Tipy!HV24=Výsledky!$JF$7,Tipy!HV24=Výsledky!$JF$8,Tipy!HV24=Výsledky!$JF$9),10,0))</f>
        <v/>
      </c>
      <c r="JG30" s="93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95" t="str">
        <f>IF(ISBLANK($JH$3),"",IF(ISBLANK(Tipy!HR24),"-",SUM(JC30:JG30)))</f>
        <v/>
      </c>
      <c r="JI30" s="94"/>
      <c r="JJ30" s="92" t="str">
        <f>IF(ISBLANK($JO$3),"",IF(ISBLANK(Tipy!HX24),0,IF(AND(Tipy!HX24=Výsledky!$JM$3,Tipy!HZ24=Výsledky!$JO$3),50,0)))</f>
        <v/>
      </c>
      <c r="JK30" s="92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92" t="str">
        <f>IF(ISBLANK($JO$3),"",IF(OR(Tipy!IA24=Výsledky!$JJ$6,Tipy!IA24=Výsledky!$JJ$7,Tipy!IA24=Výsledky!$JJ$8,Tipy!IA24=Výsledky!$JJ$9),30,0))</f>
        <v/>
      </c>
      <c r="JM30" s="92" t="str">
        <f>IF(ISBLANK($JO$3),"",IF(OR(Tipy!IB24=Výsledky!$JM$6,Tipy!IB24=Výsledky!$JM$7,Tipy!IB24=Výsledky!$JM$8,Tipy!IB24=Výsledky!$JM$9),10,0))</f>
        <v/>
      </c>
      <c r="JN30" s="93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95" t="str">
        <f>IF(ISBLANK($JO$3),"",IF(ISBLANK(Tipy!HX24),"-",SUM(JJ30:JN30)))</f>
        <v/>
      </c>
      <c r="JP30" s="94"/>
      <c r="JQ30" s="92" t="str">
        <f>IF(ISBLANK($JV$3),"",IF(ISBLANK(Tipy!ID24),0,IF(AND(Tipy!ID24=Výsledky!$JT$3,Tipy!IF24=Výsledky!$JV$3),50,0)))</f>
        <v/>
      </c>
      <c r="JR30" s="92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92" t="str">
        <f>IF(ISBLANK($JV$3),"",IF(OR(Tipy!IG24=Výsledky!$JQ$6,Tipy!IG24=Výsledky!$JQ$7,Tipy!IG24=Výsledky!$JQ$8,Tipy!IG24=Výsledky!$JQ$9),30,0))</f>
        <v/>
      </c>
      <c r="JT30" s="92" t="str">
        <f>IF(ISBLANK($JV$3),"",IF(OR(Tipy!IH24=Výsledky!$JT$6,Tipy!IH24=Výsledky!$JT$7,Tipy!IH24=Výsledky!$JT$8,Tipy!IH24=Výsledky!$JT$9),10,0))</f>
        <v/>
      </c>
      <c r="JU30" s="93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95" t="str">
        <f>IF(ISBLANK($JV$3),"",IF(ISBLANK(Tipy!ID24),"-",SUM(JQ30:JU30)))</f>
        <v/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92">
        <f>IF(ISBLANK($IM$3),"",IF(ISBLANK(Tipy!GZ25),0,IF(AND(Tipy!GZ25=Výsledky!$IK$3,Tipy!HB25=Výsledky!$IM$3),50,0)))</f>
        <v>50</v>
      </c>
      <c r="II31" s="9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92">
        <f>IF(ISBLANK($IM$3),"",IF(OR(Tipy!HC25=Výsledky!$IH$6,Tipy!HC25=Výsledky!$IH$7,Tipy!HC25=Výsledky!$IH$8,Tipy!HC25=Výsledky!$IH$9),30,0))</f>
        <v>0</v>
      </c>
      <c r="IK31" s="92">
        <f>IF(ISBLANK($IM$3),"",IF(OR(Tipy!HD25=Výsledky!$IK$6,Tipy!HD25=Výsledky!$IK$7,Tipy!HD25=Výsledky!$IK$8,Tipy!HD25=Výsledky!$IK$9),10,0))</f>
        <v>10</v>
      </c>
      <c r="IL31" s="9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95">
        <f>IF(ISBLANK($IM$3),"",IF(ISBLANK(Tipy!GZ25),"-",SUM(IH31:IL31)))</f>
        <v>60</v>
      </c>
      <c r="IN31" s="94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94"/>
      <c r="IV31" s="92">
        <f>IF(ISBLANK($JA$3),"",IF(ISBLANK(Tipy!HL25),0,IF(AND(Tipy!HL25=Výsledky!$IY$3,Tipy!HN25=Výsledky!$JA$3),50,0)))</f>
        <v>0</v>
      </c>
      <c r="IW31" s="9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92">
        <f>IF(ISBLANK($JA$3),"",IF(OR(Tipy!HO25=Výsledky!$IV$6,Tipy!HO25=Výsledky!$IV$7,Tipy!HO25=Výsledky!$IV$8,Tipy!HO25=Výsledky!$IV$9),30,0))</f>
        <v>0</v>
      </c>
      <c r="IY31" s="92">
        <f>IF(ISBLANK($JA$3),"",IF(OR(Tipy!HP25=Výsledky!$IY$6,Tipy!HP25=Výsledky!$IY$7,Tipy!HP25=Výsledky!$IY$8,Tipy!HP25=Výsledky!$IY$9),10,0))</f>
        <v>0</v>
      </c>
      <c r="IZ31" s="9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95">
        <f>IF(ISBLANK($JA$3),"",IF(ISBLANK(Tipy!HL25),"-",SUM(IV31:IZ31)))</f>
        <v>30</v>
      </c>
      <c r="JB31" s="94"/>
      <c r="JC31" s="92" t="str">
        <f>IF(ISBLANK($JH$3),"",IF(ISBLANK(Tipy!HR25),0,IF(AND(Tipy!HR25=Výsledky!$JF$3,Tipy!HT25=Výsledky!$JH$3),50,0)))</f>
        <v/>
      </c>
      <c r="JD31" s="92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92" t="str">
        <f>IF(ISBLANK($JH$3),"",IF(OR(Tipy!HU25=Výsledky!$JC$6,Tipy!HU25=Výsledky!$JC$7,Tipy!HU25=Výsledky!$JC$8,Tipy!HU25=Výsledky!$JC$9),30,0))</f>
        <v/>
      </c>
      <c r="JF31" s="92" t="str">
        <f>IF(ISBLANK($JH$3),"",IF(OR(Tipy!HV25=Výsledky!$JF$6,Tipy!HV25=Výsledky!$JF$7,Tipy!HV25=Výsledky!$JF$8,Tipy!HV25=Výsledky!$JF$9),10,0))</f>
        <v/>
      </c>
      <c r="JG31" s="93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95" t="str">
        <f>IF(ISBLANK($JH$3),"",IF(ISBLANK(Tipy!HR25),"-",SUM(JC31:JG31)))</f>
        <v/>
      </c>
      <c r="JI31" s="94"/>
      <c r="JJ31" s="92" t="str">
        <f>IF(ISBLANK($JO$3),"",IF(ISBLANK(Tipy!HX25),0,IF(AND(Tipy!HX25=Výsledky!$JM$3,Tipy!HZ25=Výsledky!$JO$3),50,0)))</f>
        <v/>
      </c>
      <c r="JK31" s="92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92" t="str">
        <f>IF(ISBLANK($JO$3),"",IF(OR(Tipy!IA25=Výsledky!$JJ$6,Tipy!IA25=Výsledky!$JJ$7,Tipy!IA25=Výsledky!$JJ$8,Tipy!IA25=Výsledky!$JJ$9),30,0))</f>
        <v/>
      </c>
      <c r="JM31" s="92" t="str">
        <f>IF(ISBLANK($JO$3),"",IF(OR(Tipy!IB25=Výsledky!$JM$6,Tipy!IB25=Výsledky!$JM$7,Tipy!IB25=Výsledky!$JM$8,Tipy!IB25=Výsledky!$JM$9),10,0))</f>
        <v/>
      </c>
      <c r="JN31" s="93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95" t="str">
        <f>IF(ISBLANK($JO$3),"",IF(ISBLANK(Tipy!HX25),"-",SUM(JJ31:JN31)))</f>
        <v/>
      </c>
      <c r="JP31" s="94"/>
      <c r="JQ31" s="92" t="str">
        <f>IF(ISBLANK($JV$3),"",IF(ISBLANK(Tipy!ID25),0,IF(AND(Tipy!ID25=Výsledky!$JT$3,Tipy!IF25=Výsledky!$JV$3),50,0)))</f>
        <v/>
      </c>
      <c r="JR31" s="92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92" t="str">
        <f>IF(ISBLANK($JV$3),"",IF(OR(Tipy!IG25=Výsledky!$JQ$6,Tipy!IG25=Výsledky!$JQ$7,Tipy!IG25=Výsledky!$JQ$8,Tipy!IG25=Výsledky!$JQ$9),30,0))</f>
        <v/>
      </c>
      <c r="JT31" s="92" t="str">
        <f>IF(ISBLANK($JV$3),"",IF(OR(Tipy!IH25=Výsledky!$JT$6,Tipy!IH25=Výsledky!$JT$7,Tipy!IH25=Výsledky!$JT$8,Tipy!IH25=Výsledky!$JT$9),10,0))</f>
        <v/>
      </c>
      <c r="JU31" s="93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95" t="str">
        <f>IF(ISBLANK($JV$3),"",IF(ISBLANK(Tipy!ID25),"-",SUM(JQ31:JU31)))</f>
        <v/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92">
        <f>IF(ISBLANK($IM$3),"",IF(ISBLANK(Tipy!GZ26),0,IF(AND(Tipy!GZ26=Výsledky!$IK$3,Tipy!HB26=Výsledky!$IM$3),50,0)))</f>
        <v>0</v>
      </c>
      <c r="II32" s="9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92">
        <f>IF(ISBLANK($IM$3),"",IF(OR(Tipy!HC26=Výsledky!$IH$6,Tipy!HC26=Výsledky!$IH$7,Tipy!HC26=Výsledky!$IH$8,Tipy!HC26=Výsledky!$IH$9),30,0))</f>
        <v>0</v>
      </c>
      <c r="IK32" s="92">
        <f>IF(ISBLANK($IM$3),"",IF(OR(Tipy!HD26=Výsledky!$IK$6,Tipy!HD26=Výsledky!$IK$7,Tipy!HD26=Výsledky!$IK$8,Tipy!HD26=Výsledky!$IK$9),10,0))</f>
        <v>0</v>
      </c>
      <c r="IL32" s="9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95" t="str">
        <f>IF(ISBLANK($IM$3),"",IF(ISBLANK(Tipy!GZ26),"-",SUM(IH32:IL32)))</f>
        <v>-</v>
      </c>
      <c r="IN32" s="94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94"/>
      <c r="IV32" s="92">
        <f>IF(ISBLANK($JA$3),"",IF(ISBLANK(Tipy!HL26),0,IF(AND(Tipy!HL26=Výsledky!$IY$3,Tipy!HN26=Výsledky!$JA$3),50,0)))</f>
        <v>0</v>
      </c>
      <c r="IW32" s="9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92">
        <f>IF(ISBLANK($JA$3),"",IF(OR(Tipy!HO26=Výsledky!$IV$6,Tipy!HO26=Výsledky!$IV$7,Tipy!HO26=Výsledky!$IV$8,Tipy!HO26=Výsledky!$IV$9),30,0))</f>
        <v>0</v>
      </c>
      <c r="IY32" s="92">
        <f>IF(ISBLANK($JA$3),"",IF(OR(Tipy!HP26=Výsledky!$IY$6,Tipy!HP26=Výsledky!$IY$7,Tipy!HP26=Výsledky!$IY$8,Tipy!HP26=Výsledky!$IY$9),10,0))</f>
        <v>0</v>
      </c>
      <c r="IZ32" s="9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95" t="str">
        <f>IF(ISBLANK($JA$3),"",IF(ISBLANK(Tipy!HL26),"-",SUM(IV32:IZ32)))</f>
        <v>-</v>
      </c>
      <c r="JB32" s="94"/>
      <c r="JC32" s="92" t="str">
        <f>IF(ISBLANK($JH$3),"",IF(ISBLANK(Tipy!HR26),0,IF(AND(Tipy!HR26=Výsledky!$JF$3,Tipy!HT26=Výsledky!$JH$3),50,0)))</f>
        <v/>
      </c>
      <c r="JD32" s="92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92" t="str">
        <f>IF(ISBLANK($JH$3),"",IF(OR(Tipy!HU26=Výsledky!$JC$6,Tipy!HU26=Výsledky!$JC$7,Tipy!HU26=Výsledky!$JC$8,Tipy!HU26=Výsledky!$JC$9),30,0))</f>
        <v/>
      </c>
      <c r="JF32" s="92" t="str">
        <f>IF(ISBLANK($JH$3),"",IF(OR(Tipy!HV26=Výsledky!$JF$6,Tipy!HV26=Výsledky!$JF$7,Tipy!HV26=Výsledky!$JF$8,Tipy!HV26=Výsledky!$JF$9),10,0))</f>
        <v/>
      </c>
      <c r="JG32" s="93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95" t="str">
        <f>IF(ISBLANK($JH$3),"",IF(ISBLANK(Tipy!HR26),"-",SUM(JC32:JG32)))</f>
        <v/>
      </c>
      <c r="JI32" s="94"/>
      <c r="JJ32" s="92" t="str">
        <f>IF(ISBLANK($JO$3),"",IF(ISBLANK(Tipy!HX26),0,IF(AND(Tipy!HX26=Výsledky!$JM$3,Tipy!HZ26=Výsledky!$JO$3),50,0)))</f>
        <v/>
      </c>
      <c r="JK32" s="92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92" t="str">
        <f>IF(ISBLANK($JO$3),"",IF(OR(Tipy!IA26=Výsledky!$JJ$6,Tipy!IA26=Výsledky!$JJ$7,Tipy!IA26=Výsledky!$JJ$8,Tipy!IA26=Výsledky!$JJ$9),30,0))</f>
        <v/>
      </c>
      <c r="JM32" s="92" t="str">
        <f>IF(ISBLANK($JO$3),"",IF(OR(Tipy!IB26=Výsledky!$JM$6,Tipy!IB26=Výsledky!$JM$7,Tipy!IB26=Výsledky!$JM$8,Tipy!IB26=Výsledky!$JM$9),10,0))</f>
        <v/>
      </c>
      <c r="JN32" s="93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95" t="str">
        <f>IF(ISBLANK($JO$3),"",IF(ISBLANK(Tipy!HX26),"-",SUM(JJ32:JN32)))</f>
        <v/>
      </c>
      <c r="JP32" s="94"/>
      <c r="JQ32" s="92" t="str">
        <f>IF(ISBLANK($JV$3),"",IF(ISBLANK(Tipy!ID26),0,IF(AND(Tipy!ID26=Výsledky!$JT$3,Tipy!IF26=Výsledky!$JV$3),50,0)))</f>
        <v/>
      </c>
      <c r="JR32" s="92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92" t="str">
        <f>IF(ISBLANK($JV$3),"",IF(OR(Tipy!IG26=Výsledky!$JQ$6,Tipy!IG26=Výsledky!$JQ$7,Tipy!IG26=Výsledky!$JQ$8,Tipy!IG26=Výsledky!$JQ$9),30,0))</f>
        <v/>
      </c>
      <c r="JT32" s="92" t="str">
        <f>IF(ISBLANK($JV$3),"",IF(OR(Tipy!IH26=Výsledky!$JT$6,Tipy!IH26=Výsledky!$JT$7,Tipy!IH26=Výsledky!$JT$8,Tipy!IH26=Výsledky!$JT$9),10,0))</f>
        <v/>
      </c>
      <c r="JU32" s="93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95" t="str">
        <f>IF(ISBLANK($JV$3),"",IF(ISBLANK(Tipy!ID26),"-",SUM(JQ32:JU32)))</f>
        <v/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92">
        <f>IF(ISBLANK($IM$3),"",IF(ISBLANK(Tipy!GZ27),0,IF(AND(Tipy!GZ27=Výsledky!$IK$3,Tipy!HB27=Výsledky!$IM$3),50,0)))</f>
        <v>0</v>
      </c>
      <c r="II33" s="9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92">
        <f>IF(ISBLANK($IM$3),"",IF(OR(Tipy!HC27=Výsledky!$IH$6,Tipy!HC27=Výsledky!$IH$7,Tipy!HC27=Výsledky!$IH$8,Tipy!HC27=Výsledky!$IH$9),30,0))</f>
        <v>0</v>
      </c>
      <c r="IK33" s="92">
        <f>IF(ISBLANK($IM$3),"",IF(OR(Tipy!HD27=Výsledky!$IK$6,Tipy!HD27=Výsledky!$IK$7,Tipy!HD27=Výsledky!$IK$8,Tipy!HD27=Výsledky!$IK$9),10,0))</f>
        <v>0</v>
      </c>
      <c r="IL33" s="9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95">
        <f>IF(ISBLANK($IM$3),"",IF(ISBLANK(Tipy!GZ27),"-",SUM(IH33:IL33)))</f>
        <v>30</v>
      </c>
      <c r="IN33" s="94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94"/>
      <c r="IV33" s="92">
        <f>IF(ISBLANK($JA$3),"",IF(ISBLANK(Tipy!HL27),0,IF(AND(Tipy!HL27=Výsledky!$IY$3,Tipy!HN27=Výsledky!$JA$3),50,0)))</f>
        <v>0</v>
      </c>
      <c r="IW33" s="9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92">
        <f>IF(ISBLANK($JA$3),"",IF(OR(Tipy!HO27=Výsledky!$IV$6,Tipy!HO27=Výsledky!$IV$7,Tipy!HO27=Výsledky!$IV$8,Tipy!HO27=Výsledky!$IV$9),30,0))</f>
        <v>30</v>
      </c>
      <c r="IY33" s="92">
        <f>IF(ISBLANK($JA$3),"",IF(OR(Tipy!HP27=Výsledky!$IY$6,Tipy!HP27=Výsledky!$IY$7,Tipy!HP27=Výsledky!$IY$8,Tipy!HP27=Výsledky!$IY$9),10,0))</f>
        <v>0</v>
      </c>
      <c r="IZ33" s="9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95">
        <f>IF(ISBLANK($JA$3),"",IF(ISBLANK(Tipy!HL27),"-",SUM(IV33:IZ33)))</f>
        <v>60</v>
      </c>
      <c r="JB33" s="94"/>
      <c r="JC33" s="92" t="str">
        <f>IF(ISBLANK($JH$3),"",IF(ISBLANK(Tipy!HR27),0,IF(AND(Tipy!HR27=Výsledky!$JF$3,Tipy!HT27=Výsledky!$JH$3),50,0)))</f>
        <v/>
      </c>
      <c r="JD33" s="92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92" t="str">
        <f>IF(ISBLANK($JH$3),"",IF(OR(Tipy!HU27=Výsledky!$JC$6,Tipy!HU27=Výsledky!$JC$7,Tipy!HU27=Výsledky!$JC$8,Tipy!HU27=Výsledky!$JC$9),30,0))</f>
        <v/>
      </c>
      <c r="JF33" s="92" t="str">
        <f>IF(ISBLANK($JH$3),"",IF(OR(Tipy!HV27=Výsledky!$JF$6,Tipy!HV27=Výsledky!$JF$7,Tipy!HV27=Výsledky!$JF$8,Tipy!HV27=Výsledky!$JF$9),10,0))</f>
        <v/>
      </c>
      <c r="JG33" s="93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95" t="str">
        <f>IF(ISBLANK($JH$3),"",IF(ISBLANK(Tipy!HR27),"-",SUM(JC33:JG33)))</f>
        <v/>
      </c>
      <c r="JI33" s="94"/>
      <c r="JJ33" s="92" t="str">
        <f>IF(ISBLANK($JO$3),"",IF(ISBLANK(Tipy!HX27),0,IF(AND(Tipy!HX27=Výsledky!$JM$3,Tipy!HZ27=Výsledky!$JO$3),50,0)))</f>
        <v/>
      </c>
      <c r="JK33" s="92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92" t="str">
        <f>IF(ISBLANK($JO$3),"",IF(OR(Tipy!IA27=Výsledky!$JJ$6,Tipy!IA27=Výsledky!$JJ$7,Tipy!IA27=Výsledky!$JJ$8,Tipy!IA27=Výsledky!$JJ$9),30,0))</f>
        <v/>
      </c>
      <c r="JM33" s="92" t="str">
        <f>IF(ISBLANK($JO$3),"",IF(OR(Tipy!IB27=Výsledky!$JM$6,Tipy!IB27=Výsledky!$JM$7,Tipy!IB27=Výsledky!$JM$8,Tipy!IB27=Výsledky!$JM$9),10,0))</f>
        <v/>
      </c>
      <c r="JN33" s="93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95" t="str">
        <f>IF(ISBLANK($JO$3),"",IF(ISBLANK(Tipy!HX27),"-",SUM(JJ33:JN33)))</f>
        <v/>
      </c>
      <c r="JP33" s="94"/>
      <c r="JQ33" s="92" t="str">
        <f>IF(ISBLANK($JV$3),"",IF(ISBLANK(Tipy!ID27),0,IF(AND(Tipy!ID27=Výsledky!$JT$3,Tipy!IF27=Výsledky!$JV$3),50,0)))</f>
        <v/>
      </c>
      <c r="JR33" s="92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92" t="str">
        <f>IF(ISBLANK($JV$3),"",IF(OR(Tipy!IG27=Výsledky!$JQ$6,Tipy!IG27=Výsledky!$JQ$7,Tipy!IG27=Výsledky!$JQ$8,Tipy!IG27=Výsledky!$JQ$9),30,0))</f>
        <v/>
      </c>
      <c r="JT33" s="92" t="str">
        <f>IF(ISBLANK($JV$3),"",IF(OR(Tipy!IH27=Výsledky!$JT$6,Tipy!IH27=Výsledky!$JT$7,Tipy!IH27=Výsledky!$JT$8,Tipy!IH27=Výsledky!$JT$9),10,0))</f>
        <v/>
      </c>
      <c r="JU33" s="93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95" t="str">
        <f>IF(ISBLANK($JV$3),"",IF(ISBLANK(Tipy!ID27),"-",SUM(JQ33:JU33)))</f>
        <v/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92">
        <f>IF(ISBLANK($IM$3),"",IF(ISBLANK(Tipy!GZ28),0,IF(AND(Tipy!GZ28=Výsledky!$IK$3,Tipy!HB28=Výsledky!$IM$3),50,0)))</f>
        <v>0</v>
      </c>
      <c r="II34" s="9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92">
        <f>IF(ISBLANK($IM$3),"",IF(OR(Tipy!HC28=Výsledky!$IH$6,Tipy!HC28=Výsledky!$IH$7,Tipy!HC28=Výsledky!$IH$8,Tipy!HC28=Výsledky!$IH$9),30,0))</f>
        <v>0</v>
      </c>
      <c r="IK34" s="92">
        <f>IF(ISBLANK($IM$3),"",IF(OR(Tipy!HD28=Výsledky!$IK$6,Tipy!HD28=Výsledky!$IK$7,Tipy!HD28=Výsledky!$IK$8,Tipy!HD28=Výsledky!$IK$9),10,0))</f>
        <v>0</v>
      </c>
      <c r="IL34" s="9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95" t="str">
        <f>IF(ISBLANK($IM$3),"",IF(ISBLANK(Tipy!GZ28),"-",SUM(IH34:IL34)))</f>
        <v>-</v>
      </c>
      <c r="IN34" s="94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94"/>
      <c r="IV34" s="92">
        <f>IF(ISBLANK($JA$3),"",IF(ISBLANK(Tipy!HL28),0,IF(AND(Tipy!HL28=Výsledky!$IY$3,Tipy!HN28=Výsledky!$JA$3),50,0)))</f>
        <v>0</v>
      </c>
      <c r="IW34" s="9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92">
        <f>IF(ISBLANK($JA$3),"",IF(OR(Tipy!HO28=Výsledky!$IV$6,Tipy!HO28=Výsledky!$IV$7,Tipy!HO28=Výsledky!$IV$8,Tipy!HO28=Výsledky!$IV$9),30,0))</f>
        <v>0</v>
      </c>
      <c r="IY34" s="92">
        <f>IF(ISBLANK($JA$3),"",IF(OR(Tipy!HP28=Výsledky!$IY$6,Tipy!HP28=Výsledky!$IY$7,Tipy!HP28=Výsledky!$IY$8,Tipy!HP28=Výsledky!$IY$9),10,0))</f>
        <v>0</v>
      </c>
      <c r="IZ34" s="9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95" t="str">
        <f>IF(ISBLANK($JA$3),"",IF(ISBLANK(Tipy!HL28),"-",SUM(IV34:IZ34)))</f>
        <v>-</v>
      </c>
      <c r="JB34" s="94"/>
      <c r="JC34" s="92" t="str">
        <f>IF(ISBLANK($JH$3),"",IF(ISBLANK(Tipy!HR28),0,IF(AND(Tipy!HR28=Výsledky!$JF$3,Tipy!HT28=Výsledky!$JH$3),50,0)))</f>
        <v/>
      </c>
      <c r="JD34" s="92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92" t="str">
        <f>IF(ISBLANK($JH$3),"",IF(OR(Tipy!HU28=Výsledky!$JC$6,Tipy!HU28=Výsledky!$JC$7,Tipy!HU28=Výsledky!$JC$8,Tipy!HU28=Výsledky!$JC$9),30,0))</f>
        <v/>
      </c>
      <c r="JF34" s="92" t="str">
        <f>IF(ISBLANK($JH$3),"",IF(OR(Tipy!HV28=Výsledky!$JF$6,Tipy!HV28=Výsledky!$JF$7,Tipy!HV28=Výsledky!$JF$8,Tipy!HV28=Výsledky!$JF$9),10,0))</f>
        <v/>
      </c>
      <c r="JG34" s="93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95" t="str">
        <f>IF(ISBLANK($JH$3),"",IF(ISBLANK(Tipy!HR28),"-",SUM(JC34:JG34)))</f>
        <v/>
      </c>
      <c r="JI34" s="94"/>
      <c r="JJ34" s="92" t="str">
        <f>IF(ISBLANK($JO$3),"",IF(ISBLANK(Tipy!HX28),0,IF(AND(Tipy!HX28=Výsledky!$JM$3,Tipy!HZ28=Výsledky!$JO$3),50,0)))</f>
        <v/>
      </c>
      <c r="JK34" s="92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92" t="str">
        <f>IF(ISBLANK($JO$3),"",IF(OR(Tipy!IA28=Výsledky!$JJ$6,Tipy!IA28=Výsledky!$JJ$7,Tipy!IA28=Výsledky!$JJ$8,Tipy!IA28=Výsledky!$JJ$9),30,0))</f>
        <v/>
      </c>
      <c r="JM34" s="92" t="str">
        <f>IF(ISBLANK($JO$3),"",IF(OR(Tipy!IB28=Výsledky!$JM$6,Tipy!IB28=Výsledky!$JM$7,Tipy!IB28=Výsledky!$JM$8,Tipy!IB28=Výsledky!$JM$9),10,0))</f>
        <v/>
      </c>
      <c r="JN34" s="93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95" t="str">
        <f>IF(ISBLANK($JO$3),"",IF(ISBLANK(Tipy!HX28),"-",SUM(JJ34:JN34)))</f>
        <v/>
      </c>
      <c r="JP34" s="94"/>
      <c r="JQ34" s="92" t="str">
        <f>IF(ISBLANK($JV$3),"",IF(ISBLANK(Tipy!ID28),0,IF(AND(Tipy!ID28=Výsledky!$JT$3,Tipy!IF28=Výsledky!$JV$3),50,0)))</f>
        <v/>
      </c>
      <c r="JR34" s="92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92" t="str">
        <f>IF(ISBLANK($JV$3),"",IF(OR(Tipy!IG28=Výsledky!$JQ$6,Tipy!IG28=Výsledky!$JQ$7,Tipy!IG28=Výsledky!$JQ$8,Tipy!IG28=Výsledky!$JQ$9),30,0))</f>
        <v/>
      </c>
      <c r="JT34" s="92" t="str">
        <f>IF(ISBLANK($JV$3),"",IF(OR(Tipy!IH28=Výsledky!$JT$6,Tipy!IH28=Výsledky!$JT$7,Tipy!IH28=Výsledky!$JT$8,Tipy!IH28=Výsledky!$JT$9),10,0))</f>
        <v/>
      </c>
      <c r="JU34" s="93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95" t="str">
        <f>IF(ISBLANK($JV$3),"",IF(ISBLANK(Tipy!ID28),"-",SUM(JQ34:JU34)))</f>
        <v/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92">
        <f>IF(ISBLANK($IM$3),"",IF(ISBLANK(Tipy!GZ29),0,IF(AND(Tipy!GZ29=Výsledky!$IK$3,Tipy!HB29=Výsledky!$IM$3),50,0)))</f>
        <v>0</v>
      </c>
      <c r="II35" s="9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92">
        <f>IF(ISBLANK($IM$3),"",IF(OR(Tipy!HC29=Výsledky!$IH$6,Tipy!HC29=Výsledky!$IH$7,Tipy!HC29=Výsledky!$IH$8,Tipy!HC29=Výsledky!$IH$9),30,0))</f>
        <v>0</v>
      </c>
      <c r="IK35" s="92">
        <f>IF(ISBLANK($IM$3),"",IF(OR(Tipy!HD29=Výsledky!$IK$6,Tipy!HD29=Výsledky!$IK$7,Tipy!HD29=Výsledky!$IK$8,Tipy!HD29=Výsledky!$IK$9),10,0))</f>
        <v>0</v>
      </c>
      <c r="IL35" s="9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95" t="str">
        <f>IF(ISBLANK($IM$3),"",IF(ISBLANK(Tipy!GZ29),"-",SUM(IH35:IL35)))</f>
        <v>-</v>
      </c>
      <c r="IN35" s="94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94"/>
      <c r="IV35" s="92">
        <f>IF(ISBLANK($JA$3),"",IF(ISBLANK(Tipy!HL29),0,IF(AND(Tipy!HL29=Výsledky!$IY$3,Tipy!HN29=Výsledky!$JA$3),50,0)))</f>
        <v>0</v>
      </c>
      <c r="IW35" s="9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92">
        <f>IF(ISBLANK($JA$3),"",IF(OR(Tipy!HO29=Výsledky!$IV$6,Tipy!HO29=Výsledky!$IV$7,Tipy!HO29=Výsledky!$IV$8,Tipy!HO29=Výsledky!$IV$9),30,0))</f>
        <v>0</v>
      </c>
      <c r="IY35" s="92">
        <f>IF(ISBLANK($JA$3),"",IF(OR(Tipy!HP29=Výsledky!$IY$6,Tipy!HP29=Výsledky!$IY$7,Tipy!HP29=Výsledky!$IY$8,Tipy!HP29=Výsledky!$IY$9),10,0))</f>
        <v>0</v>
      </c>
      <c r="IZ35" s="9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95" t="str">
        <f>IF(ISBLANK($JA$3),"",IF(ISBLANK(Tipy!HL29),"-",SUM(IV35:IZ35)))</f>
        <v>-</v>
      </c>
      <c r="JB35" s="94"/>
      <c r="JC35" s="92" t="str">
        <f>IF(ISBLANK($JH$3),"",IF(ISBLANK(Tipy!HR29),0,IF(AND(Tipy!HR29=Výsledky!$JF$3,Tipy!HT29=Výsledky!$JH$3),50,0)))</f>
        <v/>
      </c>
      <c r="JD35" s="92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92" t="str">
        <f>IF(ISBLANK($JH$3),"",IF(OR(Tipy!HU29=Výsledky!$JC$6,Tipy!HU29=Výsledky!$JC$7,Tipy!HU29=Výsledky!$JC$8,Tipy!HU29=Výsledky!$JC$9),30,0))</f>
        <v/>
      </c>
      <c r="JF35" s="92" t="str">
        <f>IF(ISBLANK($JH$3),"",IF(OR(Tipy!HV29=Výsledky!$JF$6,Tipy!HV29=Výsledky!$JF$7,Tipy!HV29=Výsledky!$JF$8,Tipy!HV29=Výsledky!$JF$9),10,0))</f>
        <v/>
      </c>
      <c r="JG35" s="93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95" t="str">
        <f>IF(ISBLANK($JH$3),"",IF(ISBLANK(Tipy!HR29),"-",SUM(JC35:JG35)))</f>
        <v/>
      </c>
      <c r="JI35" s="94"/>
      <c r="JJ35" s="92" t="str">
        <f>IF(ISBLANK($JO$3),"",IF(ISBLANK(Tipy!HX29),0,IF(AND(Tipy!HX29=Výsledky!$JM$3,Tipy!HZ29=Výsledky!$JO$3),50,0)))</f>
        <v/>
      </c>
      <c r="JK35" s="92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92" t="str">
        <f>IF(ISBLANK($JO$3),"",IF(OR(Tipy!IA29=Výsledky!$JJ$6,Tipy!IA29=Výsledky!$JJ$7,Tipy!IA29=Výsledky!$JJ$8,Tipy!IA29=Výsledky!$JJ$9),30,0))</f>
        <v/>
      </c>
      <c r="JM35" s="92" t="str">
        <f>IF(ISBLANK($JO$3),"",IF(OR(Tipy!IB29=Výsledky!$JM$6,Tipy!IB29=Výsledky!$JM$7,Tipy!IB29=Výsledky!$JM$8,Tipy!IB29=Výsledky!$JM$9),10,0))</f>
        <v/>
      </c>
      <c r="JN35" s="93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95" t="str">
        <f>IF(ISBLANK($JO$3),"",IF(ISBLANK(Tipy!HX29),"-",SUM(JJ35:JN35)))</f>
        <v/>
      </c>
      <c r="JP35" s="94"/>
      <c r="JQ35" s="92" t="str">
        <f>IF(ISBLANK($JV$3),"",IF(ISBLANK(Tipy!ID29),0,IF(AND(Tipy!ID29=Výsledky!$JT$3,Tipy!IF29=Výsledky!$JV$3),50,0)))</f>
        <v/>
      </c>
      <c r="JR35" s="92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92" t="str">
        <f>IF(ISBLANK($JV$3),"",IF(OR(Tipy!IG29=Výsledky!$JQ$6,Tipy!IG29=Výsledky!$JQ$7,Tipy!IG29=Výsledky!$JQ$8,Tipy!IG29=Výsledky!$JQ$9),30,0))</f>
        <v/>
      </c>
      <c r="JT35" s="92" t="str">
        <f>IF(ISBLANK($JV$3),"",IF(OR(Tipy!IH29=Výsledky!$JT$6,Tipy!IH29=Výsledky!$JT$7,Tipy!IH29=Výsledky!$JT$8,Tipy!IH29=Výsledky!$JT$9),10,0))</f>
        <v/>
      </c>
      <c r="JU35" s="93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95" t="str">
        <f>IF(ISBLANK($JV$3),"",IF(ISBLANK(Tipy!ID29),"-",SUM(JQ35:JU35)))</f>
        <v/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92">
        <f>IF(ISBLANK($IM$3),"",IF(ISBLANK(Tipy!GZ30),0,IF(AND(Tipy!GZ30=Výsledky!$IK$3,Tipy!HB30=Výsledky!$IM$3),50,0)))</f>
        <v>0</v>
      </c>
      <c r="II36" s="9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92">
        <f>IF(ISBLANK($IM$3),"",IF(OR(Tipy!HC30=Výsledky!$IH$6,Tipy!HC30=Výsledky!$IH$7,Tipy!HC30=Výsledky!$IH$8,Tipy!HC30=Výsledky!$IH$9),30,0))</f>
        <v>0</v>
      </c>
      <c r="IK36" s="92">
        <f>IF(ISBLANK($IM$3),"",IF(OR(Tipy!HD30=Výsledky!$IK$6,Tipy!HD30=Výsledky!$IK$7,Tipy!HD30=Výsledky!$IK$8,Tipy!HD30=Výsledky!$IK$9),10,0))</f>
        <v>0</v>
      </c>
      <c r="IL36" s="9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95">
        <f>IF(ISBLANK($IM$3),"",IF(ISBLANK(Tipy!GZ30),"-",SUM(IH36:IL36)))</f>
        <v>30</v>
      </c>
      <c r="IN36" s="94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94"/>
      <c r="IV36" s="92">
        <f>IF(ISBLANK($JA$3),"",IF(ISBLANK(Tipy!HL30),0,IF(AND(Tipy!HL30=Výsledky!$IY$3,Tipy!HN30=Výsledky!$JA$3),50,0)))</f>
        <v>0</v>
      </c>
      <c r="IW36" s="9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92">
        <f>IF(ISBLANK($JA$3),"",IF(OR(Tipy!HO30=Výsledky!$IV$6,Tipy!HO30=Výsledky!$IV$7,Tipy!HO30=Výsledky!$IV$8,Tipy!HO30=Výsledky!$IV$9),30,0))</f>
        <v>0</v>
      </c>
      <c r="IY36" s="92">
        <f>IF(ISBLANK($JA$3),"",IF(OR(Tipy!HP30=Výsledky!$IY$6,Tipy!HP30=Výsledky!$IY$7,Tipy!HP30=Výsledky!$IY$8,Tipy!HP30=Výsledky!$IY$9),10,0))</f>
        <v>0</v>
      </c>
      <c r="IZ36" s="9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95">
        <f>IF(ISBLANK($JA$3),"",IF(ISBLANK(Tipy!HL30),"-",SUM(IV36:IZ36)))</f>
        <v>20</v>
      </c>
      <c r="JB36" s="94"/>
      <c r="JC36" s="92" t="str">
        <f>IF(ISBLANK($JH$3),"",IF(ISBLANK(Tipy!HR30),0,IF(AND(Tipy!HR30=Výsledky!$JF$3,Tipy!HT30=Výsledky!$JH$3),50,0)))</f>
        <v/>
      </c>
      <c r="JD36" s="92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92" t="str">
        <f>IF(ISBLANK($JH$3),"",IF(OR(Tipy!HU30=Výsledky!$JC$6,Tipy!HU30=Výsledky!$JC$7,Tipy!HU30=Výsledky!$JC$8,Tipy!HU30=Výsledky!$JC$9),30,0))</f>
        <v/>
      </c>
      <c r="JF36" s="92" t="str">
        <f>IF(ISBLANK($JH$3),"",IF(OR(Tipy!HV30=Výsledky!$JF$6,Tipy!HV30=Výsledky!$JF$7,Tipy!HV30=Výsledky!$JF$8,Tipy!HV30=Výsledky!$JF$9),10,0))</f>
        <v/>
      </c>
      <c r="JG36" s="93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95" t="str">
        <f>IF(ISBLANK($JH$3),"",IF(ISBLANK(Tipy!HR30),"-",SUM(JC36:JG36)))</f>
        <v/>
      </c>
      <c r="JI36" s="94"/>
      <c r="JJ36" s="92" t="str">
        <f>IF(ISBLANK($JO$3),"",IF(ISBLANK(Tipy!HX30),0,IF(AND(Tipy!HX30=Výsledky!$JM$3,Tipy!HZ30=Výsledky!$JO$3),50,0)))</f>
        <v/>
      </c>
      <c r="JK36" s="92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92" t="str">
        <f>IF(ISBLANK($JO$3),"",IF(OR(Tipy!IA30=Výsledky!$JJ$6,Tipy!IA30=Výsledky!$JJ$7,Tipy!IA30=Výsledky!$JJ$8,Tipy!IA30=Výsledky!$JJ$9),30,0))</f>
        <v/>
      </c>
      <c r="JM36" s="92" t="str">
        <f>IF(ISBLANK($JO$3),"",IF(OR(Tipy!IB30=Výsledky!$JM$6,Tipy!IB30=Výsledky!$JM$7,Tipy!IB30=Výsledky!$JM$8,Tipy!IB30=Výsledky!$JM$9),10,0))</f>
        <v/>
      </c>
      <c r="JN36" s="93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95" t="str">
        <f>IF(ISBLANK($JO$3),"",IF(ISBLANK(Tipy!HX30),"-",SUM(JJ36:JN36)))</f>
        <v/>
      </c>
      <c r="JP36" s="94"/>
      <c r="JQ36" s="92" t="str">
        <f>IF(ISBLANK($JV$3),"",IF(ISBLANK(Tipy!ID30),0,IF(AND(Tipy!ID30=Výsledky!$JT$3,Tipy!IF30=Výsledky!$JV$3),50,0)))</f>
        <v/>
      </c>
      <c r="JR36" s="92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92" t="str">
        <f>IF(ISBLANK($JV$3),"",IF(OR(Tipy!IG30=Výsledky!$JQ$6,Tipy!IG30=Výsledky!$JQ$7,Tipy!IG30=Výsledky!$JQ$8,Tipy!IG30=Výsledky!$JQ$9),30,0))</f>
        <v/>
      </c>
      <c r="JT36" s="92" t="str">
        <f>IF(ISBLANK($JV$3),"",IF(OR(Tipy!IH30=Výsledky!$JT$6,Tipy!IH30=Výsledky!$JT$7,Tipy!IH30=Výsledky!$JT$8,Tipy!IH30=Výsledky!$JT$9),10,0))</f>
        <v/>
      </c>
      <c r="JU36" s="93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95" t="str">
        <f>IF(ISBLANK($JV$3),"",IF(ISBLANK(Tipy!ID30),"-",SUM(JQ36:JU36)))</f>
        <v/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92">
        <f>IF(ISBLANK($IM$3),"",IF(ISBLANK(Tipy!GZ31),0,IF(AND(Tipy!GZ31=Výsledky!$IK$3,Tipy!HB31=Výsledky!$IM$3),50,0)))</f>
        <v>0</v>
      </c>
      <c r="II37" s="9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92">
        <f>IF(ISBLANK($IM$3),"",IF(OR(Tipy!HC31=Výsledky!$IH$6,Tipy!HC31=Výsledky!$IH$7,Tipy!HC31=Výsledky!$IH$8,Tipy!HC31=Výsledky!$IH$9),30,0))</f>
        <v>0</v>
      </c>
      <c r="IK37" s="92">
        <f>IF(ISBLANK($IM$3),"",IF(OR(Tipy!HD31=Výsledky!$IK$6,Tipy!HD31=Výsledky!$IK$7,Tipy!HD31=Výsledky!$IK$8,Tipy!HD31=Výsledky!$IK$9),10,0))</f>
        <v>0</v>
      </c>
      <c r="IL37" s="9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95" t="str">
        <f>IF(ISBLANK($IM$3),"",IF(ISBLANK(Tipy!GZ31),"-",SUM(IH37:IL37)))</f>
        <v>-</v>
      </c>
      <c r="IN37" s="94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94"/>
      <c r="IV37" s="92">
        <f>IF(ISBLANK($JA$3),"",IF(ISBLANK(Tipy!HL31),0,IF(AND(Tipy!HL31=Výsledky!$IY$3,Tipy!HN31=Výsledky!$JA$3),50,0)))</f>
        <v>0</v>
      </c>
      <c r="IW37" s="9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92">
        <f>IF(ISBLANK($JA$3),"",IF(OR(Tipy!HO31=Výsledky!$IV$6,Tipy!HO31=Výsledky!$IV$7,Tipy!HO31=Výsledky!$IV$8,Tipy!HO31=Výsledky!$IV$9),30,0))</f>
        <v>0</v>
      </c>
      <c r="IY37" s="92">
        <f>IF(ISBLANK($JA$3),"",IF(OR(Tipy!HP31=Výsledky!$IY$6,Tipy!HP31=Výsledky!$IY$7,Tipy!HP31=Výsledky!$IY$8,Tipy!HP31=Výsledky!$IY$9),10,0))</f>
        <v>0</v>
      </c>
      <c r="IZ37" s="9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95" t="str">
        <f>IF(ISBLANK($JA$3),"",IF(ISBLANK(Tipy!HL31),"-",SUM(IV37:IZ37)))</f>
        <v>-</v>
      </c>
      <c r="JB37" s="94"/>
      <c r="JC37" s="92" t="str">
        <f>IF(ISBLANK($JH$3),"",IF(ISBLANK(Tipy!HR31),0,IF(AND(Tipy!HR31=Výsledky!$JF$3,Tipy!HT31=Výsledky!$JH$3),50,0)))</f>
        <v/>
      </c>
      <c r="JD37" s="92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92" t="str">
        <f>IF(ISBLANK($JH$3),"",IF(OR(Tipy!HU31=Výsledky!$JC$6,Tipy!HU31=Výsledky!$JC$7,Tipy!HU31=Výsledky!$JC$8,Tipy!HU31=Výsledky!$JC$9),30,0))</f>
        <v/>
      </c>
      <c r="JF37" s="92" t="str">
        <f>IF(ISBLANK($JH$3),"",IF(OR(Tipy!HV31=Výsledky!$JF$6,Tipy!HV31=Výsledky!$JF$7,Tipy!HV31=Výsledky!$JF$8,Tipy!HV31=Výsledky!$JF$9),10,0))</f>
        <v/>
      </c>
      <c r="JG37" s="93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95" t="str">
        <f>IF(ISBLANK($JH$3),"",IF(ISBLANK(Tipy!HR31),"-",SUM(JC37:JG37)))</f>
        <v/>
      </c>
      <c r="JI37" s="94"/>
      <c r="JJ37" s="92" t="str">
        <f>IF(ISBLANK($JO$3),"",IF(ISBLANK(Tipy!HX31),0,IF(AND(Tipy!HX31=Výsledky!$JM$3,Tipy!HZ31=Výsledky!$JO$3),50,0)))</f>
        <v/>
      </c>
      <c r="JK37" s="92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92" t="str">
        <f>IF(ISBLANK($JO$3),"",IF(OR(Tipy!IA31=Výsledky!$JJ$6,Tipy!IA31=Výsledky!$JJ$7,Tipy!IA31=Výsledky!$JJ$8,Tipy!IA31=Výsledky!$JJ$9),30,0))</f>
        <v/>
      </c>
      <c r="JM37" s="92" t="str">
        <f>IF(ISBLANK($JO$3),"",IF(OR(Tipy!IB31=Výsledky!$JM$6,Tipy!IB31=Výsledky!$JM$7,Tipy!IB31=Výsledky!$JM$8,Tipy!IB31=Výsledky!$JM$9),10,0))</f>
        <v/>
      </c>
      <c r="JN37" s="93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95" t="str">
        <f>IF(ISBLANK($JO$3),"",IF(ISBLANK(Tipy!HX31),"-",SUM(JJ37:JN37)))</f>
        <v/>
      </c>
      <c r="JP37" s="94"/>
      <c r="JQ37" s="92" t="str">
        <f>IF(ISBLANK($JV$3),"",IF(ISBLANK(Tipy!ID31),0,IF(AND(Tipy!ID31=Výsledky!$JT$3,Tipy!IF31=Výsledky!$JV$3),50,0)))</f>
        <v/>
      </c>
      <c r="JR37" s="92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92" t="str">
        <f>IF(ISBLANK($JV$3),"",IF(OR(Tipy!IG31=Výsledky!$JQ$6,Tipy!IG31=Výsledky!$JQ$7,Tipy!IG31=Výsledky!$JQ$8,Tipy!IG31=Výsledky!$JQ$9),30,0))</f>
        <v/>
      </c>
      <c r="JT37" s="92" t="str">
        <f>IF(ISBLANK($JV$3),"",IF(OR(Tipy!IH31=Výsledky!$JT$6,Tipy!IH31=Výsledky!$JT$7,Tipy!IH31=Výsledky!$JT$8,Tipy!IH31=Výsledky!$JT$9),10,0))</f>
        <v/>
      </c>
      <c r="JU37" s="93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95" t="str">
        <f>IF(ISBLANK($JV$3),"",IF(ISBLANK(Tipy!ID31),"-",SUM(JQ37:JU37)))</f>
        <v/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92">
        <f>IF(ISBLANK($IM$3),"",IF(ISBLANK(Tipy!GZ32),0,IF(AND(Tipy!GZ32=Výsledky!$IK$3,Tipy!HB32=Výsledky!$IM$3),50,0)))</f>
        <v>0</v>
      </c>
      <c r="II38" s="9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92">
        <f>IF(ISBLANK($IM$3),"",IF(OR(Tipy!HC32=Výsledky!$IH$6,Tipy!HC32=Výsledky!$IH$7,Tipy!HC32=Výsledky!$IH$8,Tipy!HC32=Výsledky!$IH$9),30,0))</f>
        <v>0</v>
      </c>
      <c r="IK38" s="92">
        <f>IF(ISBLANK($IM$3),"",IF(OR(Tipy!HD32=Výsledky!$IK$6,Tipy!HD32=Výsledky!$IK$7,Tipy!HD32=Výsledky!$IK$8,Tipy!HD32=Výsledky!$IK$9),10,0))</f>
        <v>0</v>
      </c>
      <c r="IL38" s="9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95" t="str">
        <f>IF(ISBLANK($IM$3),"",IF(ISBLANK(Tipy!GZ32),"-",SUM(IH38:IL38)))</f>
        <v>-</v>
      </c>
      <c r="IN38" s="94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94"/>
      <c r="IV38" s="92">
        <f>IF(ISBLANK($JA$3),"",IF(ISBLANK(Tipy!HL32),0,IF(AND(Tipy!HL32=Výsledky!$IY$3,Tipy!HN32=Výsledky!$JA$3),50,0)))</f>
        <v>0</v>
      </c>
      <c r="IW38" s="9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92">
        <f>IF(ISBLANK($JA$3),"",IF(OR(Tipy!HO32=Výsledky!$IV$6,Tipy!HO32=Výsledky!$IV$7,Tipy!HO32=Výsledky!$IV$8,Tipy!HO32=Výsledky!$IV$9),30,0))</f>
        <v>30</v>
      </c>
      <c r="IY38" s="92">
        <f>IF(ISBLANK($JA$3),"",IF(OR(Tipy!HP32=Výsledky!$IY$6,Tipy!HP32=Výsledky!$IY$7,Tipy!HP32=Výsledky!$IY$8,Tipy!HP32=Výsledky!$IY$9),10,0))</f>
        <v>0</v>
      </c>
      <c r="IZ38" s="9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95">
        <f>IF(ISBLANK($JA$3),"",IF(ISBLANK(Tipy!HL32),"-",SUM(IV38:IZ38)))</f>
        <v>60</v>
      </c>
      <c r="JB38" s="94"/>
      <c r="JC38" s="92" t="str">
        <f>IF(ISBLANK($JH$3),"",IF(ISBLANK(Tipy!HR32),0,IF(AND(Tipy!HR32=Výsledky!$JF$3,Tipy!HT32=Výsledky!$JH$3),50,0)))</f>
        <v/>
      </c>
      <c r="JD38" s="92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92" t="str">
        <f>IF(ISBLANK($JH$3),"",IF(OR(Tipy!HU32=Výsledky!$JC$6,Tipy!HU32=Výsledky!$JC$7,Tipy!HU32=Výsledky!$JC$8,Tipy!HU32=Výsledky!$JC$9),30,0))</f>
        <v/>
      </c>
      <c r="JF38" s="92" t="str">
        <f>IF(ISBLANK($JH$3),"",IF(OR(Tipy!HV32=Výsledky!$JF$6,Tipy!HV32=Výsledky!$JF$7,Tipy!HV32=Výsledky!$JF$8,Tipy!HV32=Výsledky!$JF$9),10,0))</f>
        <v/>
      </c>
      <c r="JG38" s="93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95" t="str">
        <f>IF(ISBLANK($JH$3),"",IF(ISBLANK(Tipy!HR32),"-",SUM(JC38:JG38)))</f>
        <v/>
      </c>
      <c r="JI38" s="94"/>
      <c r="JJ38" s="92" t="str">
        <f>IF(ISBLANK($JO$3),"",IF(ISBLANK(Tipy!HX32),0,IF(AND(Tipy!HX32=Výsledky!$JM$3,Tipy!HZ32=Výsledky!$JO$3),50,0)))</f>
        <v/>
      </c>
      <c r="JK38" s="92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92" t="str">
        <f>IF(ISBLANK($JO$3),"",IF(OR(Tipy!IA32=Výsledky!$JJ$6,Tipy!IA32=Výsledky!$JJ$7,Tipy!IA32=Výsledky!$JJ$8,Tipy!IA32=Výsledky!$JJ$9),30,0))</f>
        <v/>
      </c>
      <c r="JM38" s="92" t="str">
        <f>IF(ISBLANK($JO$3),"",IF(OR(Tipy!IB32=Výsledky!$JM$6,Tipy!IB32=Výsledky!$JM$7,Tipy!IB32=Výsledky!$JM$8,Tipy!IB32=Výsledky!$JM$9),10,0))</f>
        <v/>
      </c>
      <c r="JN38" s="93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95" t="str">
        <f>IF(ISBLANK($JO$3),"",IF(ISBLANK(Tipy!HX32),"-",SUM(JJ38:JN38)))</f>
        <v/>
      </c>
      <c r="JP38" s="94"/>
      <c r="JQ38" s="92" t="str">
        <f>IF(ISBLANK($JV$3),"",IF(ISBLANK(Tipy!ID32),0,IF(AND(Tipy!ID32=Výsledky!$JT$3,Tipy!IF32=Výsledky!$JV$3),50,0)))</f>
        <v/>
      </c>
      <c r="JR38" s="92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92" t="str">
        <f>IF(ISBLANK($JV$3),"",IF(OR(Tipy!IG32=Výsledky!$JQ$6,Tipy!IG32=Výsledky!$JQ$7,Tipy!IG32=Výsledky!$JQ$8,Tipy!IG32=Výsledky!$JQ$9),30,0))</f>
        <v/>
      </c>
      <c r="JT38" s="92" t="str">
        <f>IF(ISBLANK($JV$3),"",IF(OR(Tipy!IH32=Výsledky!$JT$6,Tipy!IH32=Výsledky!$JT$7,Tipy!IH32=Výsledky!$JT$8,Tipy!IH32=Výsledky!$JT$9),10,0))</f>
        <v/>
      </c>
      <c r="JU38" s="93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95" t="str">
        <f>IF(ISBLANK($JV$3),"",IF(ISBLANK(Tipy!ID32),"-",SUM(JQ38:JU38)))</f>
        <v/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92">
        <f>IF(ISBLANK($IM$3),"",IF(ISBLANK(Tipy!GZ33),0,IF(AND(Tipy!GZ33=Výsledky!$IK$3,Tipy!HB33=Výsledky!$IM$3),50,0)))</f>
        <v>0</v>
      </c>
      <c r="II39" s="9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92">
        <f>IF(ISBLANK($IM$3),"",IF(OR(Tipy!HC33=Výsledky!$IH$6,Tipy!HC33=Výsledky!$IH$7,Tipy!HC33=Výsledky!$IH$8,Tipy!HC33=Výsledky!$IH$9),30,0))</f>
        <v>0</v>
      </c>
      <c r="IK39" s="92">
        <f>IF(ISBLANK($IM$3),"",IF(OR(Tipy!HD33=Výsledky!$IK$6,Tipy!HD33=Výsledky!$IK$7,Tipy!HD33=Výsledky!$IK$8,Tipy!HD33=Výsledky!$IK$9),10,0))</f>
        <v>0</v>
      </c>
      <c r="IL39" s="9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95" t="str">
        <f>IF(ISBLANK($IM$3),"",IF(ISBLANK(Tipy!GZ33),"-",SUM(IH39:IL39)))</f>
        <v>-</v>
      </c>
      <c r="IN39" s="94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94"/>
      <c r="IV39" s="92">
        <f>IF(ISBLANK($JA$3),"",IF(ISBLANK(Tipy!HL33),0,IF(AND(Tipy!HL33=Výsledky!$IY$3,Tipy!HN33=Výsledky!$JA$3),50,0)))</f>
        <v>0</v>
      </c>
      <c r="IW39" s="9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92">
        <f>IF(ISBLANK($JA$3),"",IF(OR(Tipy!HO33=Výsledky!$IV$6,Tipy!HO33=Výsledky!$IV$7,Tipy!HO33=Výsledky!$IV$8,Tipy!HO33=Výsledky!$IV$9),30,0))</f>
        <v>0</v>
      </c>
      <c r="IY39" s="92">
        <f>IF(ISBLANK($JA$3),"",IF(OR(Tipy!HP33=Výsledky!$IY$6,Tipy!HP33=Výsledky!$IY$7,Tipy!HP33=Výsledky!$IY$8,Tipy!HP33=Výsledky!$IY$9),10,0))</f>
        <v>0</v>
      </c>
      <c r="IZ39" s="9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95" t="str">
        <f>IF(ISBLANK($JA$3),"",IF(ISBLANK(Tipy!HL33),"-",SUM(IV39:IZ39)))</f>
        <v>-</v>
      </c>
      <c r="JB39" s="94"/>
      <c r="JC39" s="92" t="str">
        <f>IF(ISBLANK($JH$3),"",IF(ISBLANK(Tipy!HR33),0,IF(AND(Tipy!HR33=Výsledky!$JF$3,Tipy!HT33=Výsledky!$JH$3),50,0)))</f>
        <v/>
      </c>
      <c r="JD39" s="92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92" t="str">
        <f>IF(ISBLANK($JH$3),"",IF(OR(Tipy!HU33=Výsledky!$JC$6,Tipy!HU33=Výsledky!$JC$7,Tipy!HU33=Výsledky!$JC$8,Tipy!HU33=Výsledky!$JC$9),30,0))</f>
        <v/>
      </c>
      <c r="JF39" s="92" t="str">
        <f>IF(ISBLANK($JH$3),"",IF(OR(Tipy!HV33=Výsledky!$JF$6,Tipy!HV33=Výsledky!$JF$7,Tipy!HV33=Výsledky!$JF$8,Tipy!HV33=Výsledky!$JF$9),10,0))</f>
        <v/>
      </c>
      <c r="JG39" s="93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95" t="str">
        <f>IF(ISBLANK($JH$3),"",IF(ISBLANK(Tipy!HR33),"-",SUM(JC39:JG39)))</f>
        <v/>
      </c>
      <c r="JI39" s="94"/>
      <c r="JJ39" s="92" t="str">
        <f>IF(ISBLANK($JO$3),"",IF(ISBLANK(Tipy!HX33),0,IF(AND(Tipy!HX33=Výsledky!$JM$3,Tipy!HZ33=Výsledky!$JO$3),50,0)))</f>
        <v/>
      </c>
      <c r="JK39" s="92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92" t="str">
        <f>IF(ISBLANK($JO$3),"",IF(OR(Tipy!IA33=Výsledky!$JJ$6,Tipy!IA33=Výsledky!$JJ$7,Tipy!IA33=Výsledky!$JJ$8,Tipy!IA33=Výsledky!$JJ$9),30,0))</f>
        <v/>
      </c>
      <c r="JM39" s="92" t="str">
        <f>IF(ISBLANK($JO$3),"",IF(OR(Tipy!IB33=Výsledky!$JM$6,Tipy!IB33=Výsledky!$JM$7,Tipy!IB33=Výsledky!$JM$8,Tipy!IB33=Výsledky!$JM$9),10,0))</f>
        <v/>
      </c>
      <c r="JN39" s="93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95" t="str">
        <f>IF(ISBLANK($JO$3),"",IF(ISBLANK(Tipy!HX33),"-",SUM(JJ39:JN39)))</f>
        <v/>
      </c>
      <c r="JP39" s="94"/>
      <c r="JQ39" s="92" t="str">
        <f>IF(ISBLANK($JV$3),"",IF(ISBLANK(Tipy!ID33),0,IF(AND(Tipy!ID33=Výsledky!$JT$3,Tipy!IF33=Výsledky!$JV$3),50,0)))</f>
        <v/>
      </c>
      <c r="JR39" s="92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92" t="str">
        <f>IF(ISBLANK($JV$3),"",IF(OR(Tipy!IG33=Výsledky!$JQ$6,Tipy!IG33=Výsledky!$JQ$7,Tipy!IG33=Výsledky!$JQ$8,Tipy!IG33=Výsledky!$JQ$9),30,0))</f>
        <v/>
      </c>
      <c r="JT39" s="92" t="str">
        <f>IF(ISBLANK($JV$3),"",IF(OR(Tipy!IH33=Výsledky!$JT$6,Tipy!IH33=Výsledky!$JT$7,Tipy!IH33=Výsledky!$JT$8,Tipy!IH33=Výsledky!$JT$9),10,0))</f>
        <v/>
      </c>
      <c r="JU39" s="93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95" t="str">
        <f>IF(ISBLANK($JV$3),"",IF(ISBLANK(Tipy!ID33),"-",SUM(JQ39:JU39)))</f>
        <v/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92">
        <f>IF(ISBLANK($IM$3),"",IF(ISBLANK(Tipy!GZ34),0,IF(AND(Tipy!GZ34=Výsledky!$IK$3,Tipy!HB34=Výsledky!$IM$3),50,0)))</f>
        <v>0</v>
      </c>
      <c r="II40" s="9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92">
        <f>IF(ISBLANK($IM$3),"",IF(OR(Tipy!HC34=Výsledky!$IH$6,Tipy!HC34=Výsledky!$IH$7,Tipy!HC34=Výsledky!$IH$8,Tipy!HC34=Výsledky!$IH$9),30,0))</f>
        <v>0</v>
      </c>
      <c r="IK40" s="92">
        <f>IF(ISBLANK($IM$3),"",IF(OR(Tipy!HD34=Výsledky!$IK$6,Tipy!HD34=Výsledky!$IK$7,Tipy!HD34=Výsledky!$IK$8,Tipy!HD34=Výsledky!$IK$9),10,0))</f>
        <v>0</v>
      </c>
      <c r="IL40" s="9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95" t="str">
        <f>IF(ISBLANK($IM$3),"",IF(ISBLANK(Tipy!GZ34),"-",SUM(IH40:IL40)))</f>
        <v>-</v>
      </c>
      <c r="IN40" s="94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94"/>
      <c r="IV40" s="92">
        <f>IF(ISBLANK($JA$3),"",IF(ISBLANK(Tipy!HL34),0,IF(AND(Tipy!HL34=Výsledky!$IY$3,Tipy!HN34=Výsledky!$JA$3),50,0)))</f>
        <v>0</v>
      </c>
      <c r="IW40" s="9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92">
        <f>IF(ISBLANK($JA$3),"",IF(OR(Tipy!HO34=Výsledky!$IV$6,Tipy!HO34=Výsledky!$IV$7,Tipy!HO34=Výsledky!$IV$8,Tipy!HO34=Výsledky!$IV$9),30,0))</f>
        <v>0</v>
      </c>
      <c r="IY40" s="92">
        <f>IF(ISBLANK($JA$3),"",IF(OR(Tipy!HP34=Výsledky!$IY$6,Tipy!HP34=Výsledky!$IY$7,Tipy!HP34=Výsledky!$IY$8,Tipy!HP34=Výsledky!$IY$9),10,0))</f>
        <v>0</v>
      </c>
      <c r="IZ40" s="9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95" t="str">
        <f>IF(ISBLANK($JA$3),"",IF(ISBLANK(Tipy!HL34),"-",SUM(IV40:IZ40)))</f>
        <v>-</v>
      </c>
      <c r="JB40" s="94"/>
      <c r="JC40" s="92" t="str">
        <f>IF(ISBLANK($JH$3),"",IF(ISBLANK(Tipy!HR34),0,IF(AND(Tipy!HR34=Výsledky!$JF$3,Tipy!HT34=Výsledky!$JH$3),50,0)))</f>
        <v/>
      </c>
      <c r="JD40" s="92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92" t="str">
        <f>IF(ISBLANK($JH$3),"",IF(OR(Tipy!HU34=Výsledky!$JC$6,Tipy!HU34=Výsledky!$JC$7,Tipy!HU34=Výsledky!$JC$8,Tipy!HU34=Výsledky!$JC$9),30,0))</f>
        <v/>
      </c>
      <c r="JF40" s="92" t="str">
        <f>IF(ISBLANK($JH$3),"",IF(OR(Tipy!HV34=Výsledky!$JF$6,Tipy!HV34=Výsledky!$JF$7,Tipy!HV34=Výsledky!$JF$8,Tipy!HV34=Výsledky!$JF$9),10,0))</f>
        <v/>
      </c>
      <c r="JG40" s="93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95" t="str">
        <f>IF(ISBLANK($JH$3),"",IF(ISBLANK(Tipy!HR34),"-",SUM(JC40:JG40)))</f>
        <v/>
      </c>
      <c r="JI40" s="94"/>
      <c r="JJ40" s="92" t="str">
        <f>IF(ISBLANK($JO$3),"",IF(ISBLANK(Tipy!HX34),0,IF(AND(Tipy!HX34=Výsledky!$JM$3,Tipy!HZ34=Výsledky!$JO$3),50,0)))</f>
        <v/>
      </c>
      <c r="JK40" s="92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92" t="str">
        <f>IF(ISBLANK($JO$3),"",IF(OR(Tipy!IA34=Výsledky!$JJ$6,Tipy!IA34=Výsledky!$JJ$7,Tipy!IA34=Výsledky!$JJ$8,Tipy!IA34=Výsledky!$JJ$9),30,0))</f>
        <v/>
      </c>
      <c r="JM40" s="92" t="str">
        <f>IF(ISBLANK($JO$3),"",IF(OR(Tipy!IB34=Výsledky!$JM$6,Tipy!IB34=Výsledky!$JM$7,Tipy!IB34=Výsledky!$JM$8,Tipy!IB34=Výsledky!$JM$9),10,0))</f>
        <v/>
      </c>
      <c r="JN40" s="93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95" t="str">
        <f>IF(ISBLANK($JO$3),"",IF(ISBLANK(Tipy!HX34),"-",SUM(JJ40:JN40)))</f>
        <v/>
      </c>
      <c r="JP40" s="94"/>
      <c r="JQ40" s="92" t="str">
        <f>IF(ISBLANK($JV$3),"",IF(ISBLANK(Tipy!ID34),0,IF(AND(Tipy!ID34=Výsledky!$JT$3,Tipy!IF34=Výsledky!$JV$3),50,0)))</f>
        <v/>
      </c>
      <c r="JR40" s="92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92" t="str">
        <f>IF(ISBLANK($JV$3),"",IF(OR(Tipy!IG34=Výsledky!$JQ$6,Tipy!IG34=Výsledky!$JQ$7,Tipy!IG34=Výsledky!$JQ$8,Tipy!IG34=Výsledky!$JQ$9),30,0))</f>
        <v/>
      </c>
      <c r="JT40" s="92" t="str">
        <f>IF(ISBLANK($JV$3),"",IF(OR(Tipy!IH34=Výsledky!$JT$6,Tipy!IH34=Výsledky!$JT$7,Tipy!IH34=Výsledky!$JT$8,Tipy!IH34=Výsledky!$JT$9),10,0))</f>
        <v/>
      </c>
      <c r="JU40" s="93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95" t="str">
        <f>IF(ISBLANK($JV$3),"",IF(ISBLANK(Tipy!ID34),"-",SUM(JQ40:JU40)))</f>
        <v/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92">
        <f>IF(ISBLANK($IM$3),"",IF(ISBLANK(Tipy!GZ35),0,IF(AND(Tipy!GZ35=Výsledky!$IK$3,Tipy!HB35=Výsledky!$IM$3),50,0)))</f>
        <v>0</v>
      </c>
      <c r="II41" s="9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92">
        <f>IF(ISBLANK($IM$3),"",IF(OR(Tipy!HC35=Výsledky!$IH$6,Tipy!HC35=Výsledky!$IH$7,Tipy!HC35=Výsledky!$IH$8,Tipy!HC35=Výsledky!$IH$9),30,0))</f>
        <v>0</v>
      </c>
      <c r="IK41" s="92">
        <f>IF(ISBLANK($IM$3),"",IF(OR(Tipy!HD35=Výsledky!$IK$6,Tipy!HD35=Výsledky!$IK$7,Tipy!HD35=Výsledky!$IK$8,Tipy!HD35=Výsledky!$IK$9),10,0))</f>
        <v>0</v>
      </c>
      <c r="IL41" s="9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95" t="str">
        <f>IF(ISBLANK($IM$3),"",IF(ISBLANK(Tipy!GZ35),"-",SUM(IH41:IL41)))</f>
        <v>-</v>
      </c>
      <c r="IN41" s="94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94"/>
      <c r="IV41" s="92">
        <f>IF(ISBLANK($JA$3),"",IF(ISBLANK(Tipy!HL35),0,IF(AND(Tipy!HL35=Výsledky!$IY$3,Tipy!HN35=Výsledky!$JA$3),50,0)))</f>
        <v>0</v>
      </c>
      <c r="IW41" s="9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92">
        <f>IF(ISBLANK($JA$3),"",IF(OR(Tipy!HO35=Výsledky!$IV$6,Tipy!HO35=Výsledky!$IV$7,Tipy!HO35=Výsledky!$IV$8,Tipy!HO35=Výsledky!$IV$9),30,0))</f>
        <v>0</v>
      </c>
      <c r="IY41" s="92">
        <f>IF(ISBLANK($JA$3),"",IF(OR(Tipy!HP35=Výsledky!$IY$6,Tipy!HP35=Výsledky!$IY$7,Tipy!HP35=Výsledky!$IY$8,Tipy!HP35=Výsledky!$IY$9),10,0))</f>
        <v>0</v>
      </c>
      <c r="IZ41" s="9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95" t="str">
        <f>IF(ISBLANK($JA$3),"",IF(ISBLANK(Tipy!HL35),"-",SUM(IV41:IZ41)))</f>
        <v>-</v>
      </c>
      <c r="JB41" s="94"/>
      <c r="JC41" s="92" t="str">
        <f>IF(ISBLANK($JH$3),"",IF(ISBLANK(Tipy!HR35),0,IF(AND(Tipy!HR35=Výsledky!$JF$3,Tipy!HT35=Výsledky!$JH$3),50,0)))</f>
        <v/>
      </c>
      <c r="JD41" s="92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92" t="str">
        <f>IF(ISBLANK($JH$3),"",IF(OR(Tipy!HU35=Výsledky!$JC$6,Tipy!HU35=Výsledky!$JC$7,Tipy!HU35=Výsledky!$JC$8,Tipy!HU35=Výsledky!$JC$9),30,0))</f>
        <v/>
      </c>
      <c r="JF41" s="92" t="str">
        <f>IF(ISBLANK($JH$3),"",IF(OR(Tipy!HV35=Výsledky!$JF$6,Tipy!HV35=Výsledky!$JF$7,Tipy!HV35=Výsledky!$JF$8,Tipy!HV35=Výsledky!$JF$9),10,0))</f>
        <v/>
      </c>
      <c r="JG41" s="93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95" t="str">
        <f>IF(ISBLANK($JH$3),"",IF(ISBLANK(Tipy!HR35),"-",SUM(JC41:JG41)))</f>
        <v/>
      </c>
      <c r="JI41" s="94"/>
      <c r="JJ41" s="92" t="str">
        <f>IF(ISBLANK($JO$3),"",IF(ISBLANK(Tipy!HX35),0,IF(AND(Tipy!HX35=Výsledky!$JM$3,Tipy!HZ35=Výsledky!$JO$3),50,0)))</f>
        <v/>
      </c>
      <c r="JK41" s="92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92" t="str">
        <f>IF(ISBLANK($JO$3),"",IF(OR(Tipy!IA35=Výsledky!$JJ$6,Tipy!IA35=Výsledky!$JJ$7,Tipy!IA35=Výsledky!$JJ$8,Tipy!IA35=Výsledky!$JJ$9),30,0))</f>
        <v/>
      </c>
      <c r="JM41" s="92" t="str">
        <f>IF(ISBLANK($JO$3),"",IF(OR(Tipy!IB35=Výsledky!$JM$6,Tipy!IB35=Výsledky!$JM$7,Tipy!IB35=Výsledky!$JM$8,Tipy!IB35=Výsledky!$JM$9),10,0))</f>
        <v/>
      </c>
      <c r="JN41" s="93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95" t="str">
        <f>IF(ISBLANK($JO$3),"",IF(ISBLANK(Tipy!HX35),"-",SUM(JJ41:JN41)))</f>
        <v/>
      </c>
      <c r="JP41" s="94"/>
      <c r="JQ41" s="92" t="str">
        <f>IF(ISBLANK($JV$3),"",IF(ISBLANK(Tipy!ID35),0,IF(AND(Tipy!ID35=Výsledky!$JT$3,Tipy!IF35=Výsledky!$JV$3),50,0)))</f>
        <v/>
      </c>
      <c r="JR41" s="92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92" t="str">
        <f>IF(ISBLANK($JV$3),"",IF(OR(Tipy!IG35=Výsledky!$JQ$6,Tipy!IG35=Výsledky!$JQ$7,Tipy!IG35=Výsledky!$JQ$8,Tipy!IG35=Výsledky!$JQ$9),30,0))</f>
        <v/>
      </c>
      <c r="JT41" s="92" t="str">
        <f>IF(ISBLANK($JV$3),"",IF(OR(Tipy!IH35=Výsledky!$JT$6,Tipy!IH35=Výsledky!$JT$7,Tipy!IH35=Výsledky!$JT$8,Tipy!IH35=Výsledky!$JT$9),10,0))</f>
        <v/>
      </c>
      <c r="JU41" s="93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95" t="str">
        <f>IF(ISBLANK($JV$3),"",IF(ISBLANK(Tipy!ID35),"-",SUM(JQ41:JU41)))</f>
        <v/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92">
        <f>IF(ISBLANK($IM$3),"",IF(ISBLANK(Tipy!GZ36),0,IF(AND(Tipy!GZ36=Výsledky!$IK$3,Tipy!HB36=Výsledky!$IM$3),50,0)))</f>
        <v>0</v>
      </c>
      <c r="II42" s="9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92">
        <f>IF(ISBLANK($IM$3),"",IF(OR(Tipy!HC36=Výsledky!$IH$6,Tipy!HC36=Výsledky!$IH$7,Tipy!HC36=Výsledky!$IH$8,Tipy!HC36=Výsledky!$IH$9),30,0))</f>
        <v>0</v>
      </c>
      <c r="IK42" s="92">
        <f>IF(ISBLANK($IM$3),"",IF(OR(Tipy!HD36=Výsledky!$IK$6,Tipy!HD36=Výsledky!$IK$7,Tipy!HD36=Výsledky!$IK$8,Tipy!HD36=Výsledky!$IK$9),10,0))</f>
        <v>0</v>
      </c>
      <c r="IL42" s="9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95" t="str">
        <f>IF(ISBLANK($IM$3),"",IF(ISBLANK(Tipy!GZ36),"-",SUM(IH42:IL42)))</f>
        <v>-</v>
      </c>
      <c r="IN42" s="94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94"/>
      <c r="IV42" s="92">
        <f>IF(ISBLANK($JA$3),"",IF(ISBLANK(Tipy!HL36),0,IF(AND(Tipy!HL36=Výsledky!$IY$3,Tipy!HN36=Výsledky!$JA$3),50,0)))</f>
        <v>0</v>
      </c>
      <c r="IW42" s="9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92">
        <f>IF(ISBLANK($JA$3),"",IF(OR(Tipy!HO36=Výsledky!$IV$6,Tipy!HO36=Výsledky!$IV$7,Tipy!HO36=Výsledky!$IV$8,Tipy!HO36=Výsledky!$IV$9),30,0))</f>
        <v>0</v>
      </c>
      <c r="IY42" s="92">
        <f>IF(ISBLANK($JA$3),"",IF(OR(Tipy!HP36=Výsledky!$IY$6,Tipy!HP36=Výsledky!$IY$7,Tipy!HP36=Výsledky!$IY$8,Tipy!HP36=Výsledky!$IY$9),10,0))</f>
        <v>0</v>
      </c>
      <c r="IZ42" s="9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95" t="str">
        <f>IF(ISBLANK($JA$3),"",IF(ISBLANK(Tipy!HL36),"-",SUM(IV42:IZ42)))</f>
        <v>-</v>
      </c>
      <c r="JB42" s="94"/>
      <c r="JC42" s="92" t="str">
        <f>IF(ISBLANK($JH$3),"",IF(ISBLANK(Tipy!HR36),0,IF(AND(Tipy!HR36=Výsledky!$JF$3,Tipy!HT36=Výsledky!$JH$3),50,0)))</f>
        <v/>
      </c>
      <c r="JD42" s="92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92" t="str">
        <f>IF(ISBLANK($JH$3),"",IF(OR(Tipy!HU36=Výsledky!$JC$6,Tipy!HU36=Výsledky!$JC$7,Tipy!HU36=Výsledky!$JC$8,Tipy!HU36=Výsledky!$JC$9),30,0))</f>
        <v/>
      </c>
      <c r="JF42" s="92" t="str">
        <f>IF(ISBLANK($JH$3),"",IF(OR(Tipy!HV36=Výsledky!$JF$6,Tipy!HV36=Výsledky!$JF$7,Tipy!HV36=Výsledky!$JF$8,Tipy!HV36=Výsledky!$JF$9),10,0))</f>
        <v/>
      </c>
      <c r="JG42" s="93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95" t="str">
        <f>IF(ISBLANK($JH$3),"",IF(ISBLANK(Tipy!HR36),"-",SUM(JC42:JG42)))</f>
        <v/>
      </c>
      <c r="JI42" s="94"/>
      <c r="JJ42" s="92" t="str">
        <f>IF(ISBLANK($JO$3),"",IF(ISBLANK(Tipy!HX36),0,IF(AND(Tipy!HX36=Výsledky!$JM$3,Tipy!HZ36=Výsledky!$JO$3),50,0)))</f>
        <v/>
      </c>
      <c r="JK42" s="92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92" t="str">
        <f>IF(ISBLANK($JO$3),"",IF(OR(Tipy!IA36=Výsledky!$JJ$6,Tipy!IA36=Výsledky!$JJ$7,Tipy!IA36=Výsledky!$JJ$8,Tipy!IA36=Výsledky!$JJ$9),30,0))</f>
        <v/>
      </c>
      <c r="JM42" s="92" t="str">
        <f>IF(ISBLANK($JO$3),"",IF(OR(Tipy!IB36=Výsledky!$JM$6,Tipy!IB36=Výsledky!$JM$7,Tipy!IB36=Výsledky!$JM$8,Tipy!IB36=Výsledky!$JM$9),10,0))</f>
        <v/>
      </c>
      <c r="JN42" s="93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95" t="str">
        <f>IF(ISBLANK($JO$3),"",IF(ISBLANK(Tipy!HX36),"-",SUM(JJ42:JN42)))</f>
        <v/>
      </c>
      <c r="JP42" s="94"/>
      <c r="JQ42" s="92" t="str">
        <f>IF(ISBLANK($JV$3),"",IF(ISBLANK(Tipy!ID36),0,IF(AND(Tipy!ID36=Výsledky!$JT$3,Tipy!IF36=Výsledky!$JV$3),50,0)))</f>
        <v/>
      </c>
      <c r="JR42" s="92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92" t="str">
        <f>IF(ISBLANK($JV$3),"",IF(OR(Tipy!IG36=Výsledky!$JQ$6,Tipy!IG36=Výsledky!$JQ$7,Tipy!IG36=Výsledky!$JQ$8,Tipy!IG36=Výsledky!$JQ$9),30,0))</f>
        <v/>
      </c>
      <c r="JT42" s="92" t="str">
        <f>IF(ISBLANK($JV$3),"",IF(OR(Tipy!IH36=Výsledky!$JT$6,Tipy!IH36=Výsledky!$JT$7,Tipy!IH36=Výsledky!$JT$8,Tipy!IH36=Výsledky!$JT$9),10,0))</f>
        <v/>
      </c>
      <c r="JU42" s="93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95" t="str">
        <f>IF(ISBLANK($JV$3),"",IF(ISBLANK(Tipy!ID36),"-",SUM(JQ42:JU42)))</f>
        <v/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92">
        <f>IF(ISBLANK($IM$3),"",IF(ISBLANK(Tipy!GZ37),0,IF(AND(Tipy!GZ37=Výsledky!$IK$3,Tipy!HB37=Výsledky!$IM$3),50,0)))</f>
        <v>0</v>
      </c>
      <c r="II43" s="9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92">
        <f>IF(ISBLANK($IM$3),"",IF(OR(Tipy!HC37=Výsledky!$IH$6,Tipy!HC37=Výsledky!$IH$7,Tipy!HC37=Výsledky!$IH$8,Tipy!HC37=Výsledky!$IH$9),30,0))</f>
        <v>0</v>
      </c>
      <c r="IK43" s="92">
        <f>IF(ISBLANK($IM$3),"",IF(OR(Tipy!HD37=Výsledky!$IK$6,Tipy!HD37=Výsledky!$IK$7,Tipy!HD37=Výsledky!$IK$8,Tipy!HD37=Výsledky!$IK$9),10,0))</f>
        <v>0</v>
      </c>
      <c r="IL43" s="9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95" t="str">
        <f>IF(ISBLANK($IM$3),"",IF(ISBLANK(Tipy!GZ37),"-",SUM(IH43:IL43)))</f>
        <v>-</v>
      </c>
      <c r="IN43" s="94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94"/>
      <c r="IV43" s="92">
        <f>IF(ISBLANK($JA$3),"",IF(ISBLANK(Tipy!HL37),0,IF(AND(Tipy!HL37=Výsledky!$IY$3,Tipy!HN37=Výsledky!$JA$3),50,0)))</f>
        <v>0</v>
      </c>
      <c r="IW43" s="9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92">
        <f>IF(ISBLANK($JA$3),"",IF(OR(Tipy!HO37=Výsledky!$IV$6,Tipy!HO37=Výsledky!$IV$7,Tipy!HO37=Výsledky!$IV$8,Tipy!HO37=Výsledky!$IV$9),30,0))</f>
        <v>0</v>
      </c>
      <c r="IY43" s="92">
        <f>IF(ISBLANK($JA$3),"",IF(OR(Tipy!HP37=Výsledky!$IY$6,Tipy!HP37=Výsledky!$IY$7,Tipy!HP37=Výsledky!$IY$8,Tipy!HP37=Výsledky!$IY$9),10,0))</f>
        <v>0</v>
      </c>
      <c r="IZ43" s="9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95" t="str">
        <f>IF(ISBLANK($JA$3),"",IF(ISBLANK(Tipy!HL37),"-",SUM(IV43:IZ43)))</f>
        <v>-</v>
      </c>
      <c r="JB43" s="94"/>
      <c r="JC43" s="92" t="str">
        <f>IF(ISBLANK($JH$3),"",IF(ISBLANK(Tipy!HR37),0,IF(AND(Tipy!HR37=Výsledky!$JF$3,Tipy!HT37=Výsledky!$JH$3),50,0)))</f>
        <v/>
      </c>
      <c r="JD43" s="92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92" t="str">
        <f>IF(ISBLANK($JH$3),"",IF(OR(Tipy!HU37=Výsledky!$JC$6,Tipy!HU37=Výsledky!$JC$7,Tipy!HU37=Výsledky!$JC$8,Tipy!HU37=Výsledky!$JC$9),30,0))</f>
        <v/>
      </c>
      <c r="JF43" s="92" t="str">
        <f>IF(ISBLANK($JH$3),"",IF(OR(Tipy!HV37=Výsledky!$JF$6,Tipy!HV37=Výsledky!$JF$7,Tipy!HV37=Výsledky!$JF$8,Tipy!HV37=Výsledky!$JF$9),10,0))</f>
        <v/>
      </c>
      <c r="JG43" s="93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95" t="str">
        <f>IF(ISBLANK($JH$3),"",IF(ISBLANK(Tipy!HR37),"-",SUM(JC43:JG43)))</f>
        <v/>
      </c>
      <c r="JI43" s="94"/>
      <c r="JJ43" s="92" t="str">
        <f>IF(ISBLANK($JO$3),"",IF(ISBLANK(Tipy!HX37),0,IF(AND(Tipy!HX37=Výsledky!$JM$3,Tipy!HZ37=Výsledky!$JO$3),50,0)))</f>
        <v/>
      </c>
      <c r="JK43" s="92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92" t="str">
        <f>IF(ISBLANK($JO$3),"",IF(OR(Tipy!IA37=Výsledky!$JJ$6,Tipy!IA37=Výsledky!$JJ$7,Tipy!IA37=Výsledky!$JJ$8,Tipy!IA37=Výsledky!$JJ$9),30,0))</f>
        <v/>
      </c>
      <c r="JM43" s="92" t="str">
        <f>IF(ISBLANK($JO$3),"",IF(OR(Tipy!IB37=Výsledky!$JM$6,Tipy!IB37=Výsledky!$JM$7,Tipy!IB37=Výsledky!$JM$8,Tipy!IB37=Výsledky!$JM$9),10,0))</f>
        <v/>
      </c>
      <c r="JN43" s="93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95" t="str">
        <f>IF(ISBLANK($JO$3),"",IF(ISBLANK(Tipy!HX37),"-",SUM(JJ43:JN43)))</f>
        <v/>
      </c>
      <c r="JP43" s="94"/>
      <c r="JQ43" s="92" t="str">
        <f>IF(ISBLANK($JV$3),"",IF(ISBLANK(Tipy!ID37),0,IF(AND(Tipy!ID37=Výsledky!$JT$3,Tipy!IF37=Výsledky!$JV$3),50,0)))</f>
        <v/>
      </c>
      <c r="JR43" s="92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92" t="str">
        <f>IF(ISBLANK($JV$3),"",IF(OR(Tipy!IG37=Výsledky!$JQ$6,Tipy!IG37=Výsledky!$JQ$7,Tipy!IG37=Výsledky!$JQ$8,Tipy!IG37=Výsledky!$JQ$9),30,0))</f>
        <v/>
      </c>
      <c r="JT43" s="92" t="str">
        <f>IF(ISBLANK($JV$3),"",IF(OR(Tipy!IH37=Výsledky!$JT$6,Tipy!IH37=Výsledky!$JT$7,Tipy!IH37=Výsledky!$JT$8,Tipy!IH37=Výsledky!$JT$9),10,0))</f>
        <v/>
      </c>
      <c r="JU43" s="93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95" t="str">
        <f>IF(ISBLANK($JV$3),"",IF(ISBLANK(Tipy!ID37),"-",SUM(JQ43:JU43)))</f>
        <v/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92">
        <f>IF(ISBLANK($IM$3),"",IF(ISBLANK(Tipy!GZ38),0,IF(AND(Tipy!GZ38=Výsledky!$IK$3,Tipy!HB38=Výsledky!$IM$3),50,0)))</f>
        <v>0</v>
      </c>
      <c r="II44" s="9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92">
        <f>IF(ISBLANK($IM$3),"",IF(OR(Tipy!HC38=Výsledky!$IH$6,Tipy!HC38=Výsledky!$IH$7,Tipy!HC38=Výsledky!$IH$8,Tipy!HC38=Výsledky!$IH$9),30,0))</f>
        <v>0</v>
      </c>
      <c r="IK44" s="92">
        <f>IF(ISBLANK($IM$3),"",IF(OR(Tipy!HD38=Výsledky!$IK$6,Tipy!HD38=Výsledky!$IK$7,Tipy!HD38=Výsledky!$IK$8,Tipy!HD38=Výsledky!$IK$9),10,0))</f>
        <v>0</v>
      </c>
      <c r="IL44" s="9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95" t="str">
        <f>IF(ISBLANK($IM$3),"",IF(ISBLANK(Tipy!GZ38),"-",SUM(IH44:IL44)))</f>
        <v>-</v>
      </c>
      <c r="IN44" s="94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94"/>
      <c r="IV44" s="92">
        <f>IF(ISBLANK($JA$3),"",IF(ISBLANK(Tipy!HL38),0,IF(AND(Tipy!HL38=Výsledky!$IY$3,Tipy!HN38=Výsledky!$JA$3),50,0)))</f>
        <v>0</v>
      </c>
      <c r="IW44" s="9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92">
        <f>IF(ISBLANK($JA$3),"",IF(OR(Tipy!HO38=Výsledky!$IV$6,Tipy!HO38=Výsledky!$IV$7,Tipy!HO38=Výsledky!$IV$8,Tipy!HO38=Výsledky!$IV$9),30,0))</f>
        <v>0</v>
      </c>
      <c r="IY44" s="92">
        <f>IF(ISBLANK($JA$3),"",IF(OR(Tipy!HP38=Výsledky!$IY$6,Tipy!HP38=Výsledky!$IY$7,Tipy!HP38=Výsledky!$IY$8,Tipy!HP38=Výsledky!$IY$9),10,0))</f>
        <v>0</v>
      </c>
      <c r="IZ44" s="9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95" t="str">
        <f>IF(ISBLANK($JA$3),"",IF(ISBLANK(Tipy!HL38),"-",SUM(IV44:IZ44)))</f>
        <v>-</v>
      </c>
      <c r="JB44" s="94"/>
      <c r="JC44" s="92" t="str">
        <f>IF(ISBLANK($JH$3),"",IF(ISBLANK(Tipy!HR38),0,IF(AND(Tipy!HR38=Výsledky!$JF$3,Tipy!HT38=Výsledky!$JH$3),50,0)))</f>
        <v/>
      </c>
      <c r="JD44" s="92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92" t="str">
        <f>IF(ISBLANK($JH$3),"",IF(OR(Tipy!HU38=Výsledky!$JC$6,Tipy!HU38=Výsledky!$JC$7,Tipy!HU38=Výsledky!$JC$8,Tipy!HU38=Výsledky!$JC$9),30,0))</f>
        <v/>
      </c>
      <c r="JF44" s="92" t="str">
        <f>IF(ISBLANK($JH$3),"",IF(OR(Tipy!HV38=Výsledky!$JF$6,Tipy!HV38=Výsledky!$JF$7,Tipy!HV38=Výsledky!$JF$8,Tipy!HV38=Výsledky!$JF$9),10,0))</f>
        <v/>
      </c>
      <c r="JG44" s="93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95" t="str">
        <f>IF(ISBLANK($JH$3),"",IF(ISBLANK(Tipy!HR38),"-",SUM(JC44:JG44)))</f>
        <v/>
      </c>
      <c r="JI44" s="94"/>
      <c r="JJ44" s="92" t="str">
        <f>IF(ISBLANK($JO$3),"",IF(ISBLANK(Tipy!HX38),0,IF(AND(Tipy!HX38=Výsledky!$JM$3,Tipy!HZ38=Výsledky!$JO$3),50,0)))</f>
        <v/>
      </c>
      <c r="JK44" s="92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92" t="str">
        <f>IF(ISBLANK($JO$3),"",IF(OR(Tipy!IA38=Výsledky!$JJ$6,Tipy!IA38=Výsledky!$JJ$7,Tipy!IA38=Výsledky!$JJ$8,Tipy!IA38=Výsledky!$JJ$9),30,0))</f>
        <v/>
      </c>
      <c r="JM44" s="92" t="str">
        <f>IF(ISBLANK($JO$3),"",IF(OR(Tipy!IB38=Výsledky!$JM$6,Tipy!IB38=Výsledky!$JM$7,Tipy!IB38=Výsledky!$JM$8,Tipy!IB38=Výsledky!$JM$9),10,0))</f>
        <v/>
      </c>
      <c r="JN44" s="93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95" t="str">
        <f>IF(ISBLANK($JO$3),"",IF(ISBLANK(Tipy!HX38),"-",SUM(JJ44:JN44)))</f>
        <v/>
      </c>
      <c r="JP44" s="94"/>
      <c r="JQ44" s="92" t="str">
        <f>IF(ISBLANK($JV$3),"",IF(ISBLANK(Tipy!ID38),0,IF(AND(Tipy!ID38=Výsledky!$JT$3,Tipy!IF38=Výsledky!$JV$3),50,0)))</f>
        <v/>
      </c>
      <c r="JR44" s="92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92" t="str">
        <f>IF(ISBLANK($JV$3),"",IF(OR(Tipy!IG38=Výsledky!$JQ$6,Tipy!IG38=Výsledky!$JQ$7,Tipy!IG38=Výsledky!$JQ$8,Tipy!IG38=Výsledky!$JQ$9),30,0))</f>
        <v/>
      </c>
      <c r="JT44" s="92" t="str">
        <f>IF(ISBLANK($JV$3),"",IF(OR(Tipy!IH38=Výsledky!$JT$6,Tipy!IH38=Výsledky!$JT$7,Tipy!IH38=Výsledky!$JT$8,Tipy!IH38=Výsledky!$JT$9),10,0))</f>
        <v/>
      </c>
      <c r="JU44" s="93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95" t="str">
        <f>IF(ISBLANK($JV$3),"",IF(ISBLANK(Tipy!ID38),"-",SUM(JQ44:JU44)))</f>
        <v/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92">
        <f>IF(ISBLANK($IM$3),"",IF(ISBLANK(Tipy!GZ39),0,IF(AND(Tipy!GZ39=Výsledky!$IK$3,Tipy!HB39=Výsledky!$IM$3),50,0)))</f>
        <v>0</v>
      </c>
      <c r="II45" s="9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92">
        <f>IF(ISBLANK($IM$3),"",IF(OR(Tipy!HC39=Výsledky!$IH$6,Tipy!HC39=Výsledky!$IH$7,Tipy!HC39=Výsledky!$IH$8,Tipy!HC39=Výsledky!$IH$9),30,0))</f>
        <v>0</v>
      </c>
      <c r="IK45" s="92">
        <f>IF(ISBLANK($IM$3),"",IF(OR(Tipy!HD39=Výsledky!$IK$6,Tipy!HD39=Výsledky!$IK$7,Tipy!HD39=Výsledky!$IK$8,Tipy!HD39=Výsledky!$IK$9),10,0))</f>
        <v>0</v>
      </c>
      <c r="IL45" s="9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95">
        <f>IF(ISBLANK($IM$3),"",IF(ISBLANK(Tipy!GZ39),"-",SUM(IH45:IL45)))</f>
        <v>20</v>
      </c>
      <c r="IN45" s="94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94"/>
      <c r="IV45" s="92">
        <f>IF(ISBLANK($JA$3),"",IF(ISBLANK(Tipy!HL39),0,IF(AND(Tipy!HL39=Výsledky!$IY$3,Tipy!HN39=Výsledky!$JA$3),50,0)))</f>
        <v>0</v>
      </c>
      <c r="IW45" s="9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92">
        <f>IF(ISBLANK($JA$3),"",IF(OR(Tipy!HO39=Výsledky!$IV$6,Tipy!HO39=Výsledky!$IV$7,Tipy!HO39=Výsledky!$IV$8,Tipy!HO39=Výsledky!$IV$9),30,0))</f>
        <v>0</v>
      </c>
      <c r="IY45" s="92">
        <f>IF(ISBLANK($JA$3),"",IF(OR(Tipy!HP39=Výsledky!$IY$6,Tipy!HP39=Výsledky!$IY$7,Tipy!HP39=Výsledky!$IY$8,Tipy!HP39=Výsledky!$IY$9),10,0))</f>
        <v>0</v>
      </c>
      <c r="IZ45" s="9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95" t="str">
        <f>IF(ISBLANK($JA$3),"",IF(ISBLANK(Tipy!HL39),"-",SUM(IV45:IZ45)))</f>
        <v>-</v>
      </c>
      <c r="JB45" s="94"/>
      <c r="JC45" s="92" t="str">
        <f>IF(ISBLANK($JH$3),"",IF(ISBLANK(Tipy!HR39),0,IF(AND(Tipy!HR39=Výsledky!$JF$3,Tipy!HT39=Výsledky!$JH$3),50,0)))</f>
        <v/>
      </c>
      <c r="JD45" s="92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92" t="str">
        <f>IF(ISBLANK($JH$3),"",IF(OR(Tipy!HU39=Výsledky!$JC$6,Tipy!HU39=Výsledky!$JC$7,Tipy!HU39=Výsledky!$JC$8,Tipy!HU39=Výsledky!$JC$9),30,0))</f>
        <v/>
      </c>
      <c r="JF45" s="92" t="str">
        <f>IF(ISBLANK($JH$3),"",IF(OR(Tipy!HV39=Výsledky!$JF$6,Tipy!HV39=Výsledky!$JF$7,Tipy!HV39=Výsledky!$JF$8,Tipy!HV39=Výsledky!$JF$9),10,0))</f>
        <v/>
      </c>
      <c r="JG45" s="93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95" t="str">
        <f>IF(ISBLANK($JH$3),"",IF(ISBLANK(Tipy!HR39),"-",SUM(JC45:JG45)))</f>
        <v/>
      </c>
      <c r="JI45" s="94"/>
      <c r="JJ45" s="92" t="str">
        <f>IF(ISBLANK($JO$3),"",IF(ISBLANK(Tipy!HX39),0,IF(AND(Tipy!HX39=Výsledky!$JM$3,Tipy!HZ39=Výsledky!$JO$3),50,0)))</f>
        <v/>
      </c>
      <c r="JK45" s="92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92" t="str">
        <f>IF(ISBLANK($JO$3),"",IF(OR(Tipy!IA39=Výsledky!$JJ$6,Tipy!IA39=Výsledky!$JJ$7,Tipy!IA39=Výsledky!$JJ$8,Tipy!IA39=Výsledky!$JJ$9),30,0))</f>
        <v/>
      </c>
      <c r="JM45" s="92" t="str">
        <f>IF(ISBLANK($JO$3),"",IF(OR(Tipy!IB39=Výsledky!$JM$6,Tipy!IB39=Výsledky!$JM$7,Tipy!IB39=Výsledky!$JM$8,Tipy!IB39=Výsledky!$JM$9),10,0))</f>
        <v/>
      </c>
      <c r="JN45" s="93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95" t="str">
        <f>IF(ISBLANK($JO$3),"",IF(ISBLANK(Tipy!HX39),"-",SUM(JJ45:JN45)))</f>
        <v/>
      </c>
      <c r="JP45" s="94"/>
      <c r="JQ45" s="92" t="str">
        <f>IF(ISBLANK($JV$3),"",IF(ISBLANK(Tipy!ID39),0,IF(AND(Tipy!ID39=Výsledky!$JT$3,Tipy!IF39=Výsledky!$JV$3),50,0)))</f>
        <v/>
      </c>
      <c r="JR45" s="92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92" t="str">
        <f>IF(ISBLANK($JV$3),"",IF(OR(Tipy!IG39=Výsledky!$JQ$6,Tipy!IG39=Výsledky!$JQ$7,Tipy!IG39=Výsledky!$JQ$8,Tipy!IG39=Výsledky!$JQ$9),30,0))</f>
        <v/>
      </c>
      <c r="JT45" s="92" t="str">
        <f>IF(ISBLANK($JV$3),"",IF(OR(Tipy!IH39=Výsledky!$JT$6,Tipy!IH39=Výsledky!$JT$7,Tipy!IH39=Výsledky!$JT$8,Tipy!IH39=Výsledky!$JT$9),10,0))</f>
        <v/>
      </c>
      <c r="JU45" s="93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95" t="str">
        <f>IF(ISBLANK($JV$3),"",IF(ISBLANK(Tipy!ID39),"-",SUM(JQ45:JU45)))</f>
        <v/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92">
        <f>IF(ISBLANK($IM$3),"",IF(ISBLANK(Tipy!GZ40),0,IF(AND(Tipy!GZ40=Výsledky!$IK$3,Tipy!HB40=Výsledky!$IM$3),50,0)))</f>
        <v>50</v>
      </c>
      <c r="II46" s="9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92">
        <f>IF(ISBLANK($IM$3),"",IF(OR(Tipy!HC40=Výsledky!$IH$6,Tipy!HC40=Výsledky!$IH$7,Tipy!HC40=Výsledky!$IH$8,Tipy!HC40=Výsledky!$IH$9),30,0))</f>
        <v>0</v>
      </c>
      <c r="IK46" s="92">
        <f>IF(ISBLANK($IM$3),"",IF(OR(Tipy!HD40=Výsledky!$IK$6,Tipy!HD40=Výsledky!$IK$7,Tipy!HD40=Výsledky!$IK$8,Tipy!HD40=Výsledky!$IK$9),10,0))</f>
        <v>0</v>
      </c>
      <c r="IL46" s="9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95">
        <f>IF(ISBLANK($IM$3),"",IF(ISBLANK(Tipy!GZ40),"-",SUM(IH46:IL46)))</f>
        <v>50</v>
      </c>
      <c r="IN46" s="94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94"/>
      <c r="IV46" s="92">
        <f>IF(ISBLANK($JA$3),"",IF(ISBLANK(Tipy!HL40),0,IF(AND(Tipy!HL40=Výsledky!$IY$3,Tipy!HN40=Výsledky!$JA$3),50,0)))</f>
        <v>0</v>
      </c>
      <c r="IW46" s="9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92">
        <f>IF(ISBLANK($JA$3),"",IF(OR(Tipy!HO40=Výsledky!$IV$6,Tipy!HO40=Výsledky!$IV$7,Tipy!HO40=Výsledky!$IV$8,Tipy!HO40=Výsledky!$IV$9),30,0))</f>
        <v>0</v>
      </c>
      <c r="IY46" s="92">
        <f>IF(ISBLANK($JA$3),"",IF(OR(Tipy!HP40=Výsledky!$IY$6,Tipy!HP40=Výsledky!$IY$7,Tipy!HP40=Výsledky!$IY$8,Tipy!HP40=Výsledky!$IY$9),10,0))</f>
        <v>0</v>
      </c>
      <c r="IZ46" s="9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95">
        <f>IF(ISBLANK($JA$3),"",IF(ISBLANK(Tipy!HL40),"-",SUM(IV46:IZ46)))</f>
        <v>30</v>
      </c>
      <c r="JB46" s="94"/>
      <c r="JC46" s="92" t="str">
        <f>IF(ISBLANK($JH$3),"",IF(ISBLANK(Tipy!HR40),0,IF(AND(Tipy!HR40=Výsledky!$JF$3,Tipy!HT40=Výsledky!$JH$3),50,0)))</f>
        <v/>
      </c>
      <c r="JD46" s="92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92" t="str">
        <f>IF(ISBLANK($JH$3),"",IF(OR(Tipy!HU40=Výsledky!$JC$6,Tipy!HU40=Výsledky!$JC$7,Tipy!HU40=Výsledky!$JC$8,Tipy!HU40=Výsledky!$JC$9),30,0))</f>
        <v/>
      </c>
      <c r="JF46" s="92" t="str">
        <f>IF(ISBLANK($JH$3),"",IF(OR(Tipy!HV40=Výsledky!$JF$6,Tipy!HV40=Výsledky!$JF$7,Tipy!HV40=Výsledky!$JF$8,Tipy!HV40=Výsledky!$JF$9),10,0))</f>
        <v/>
      </c>
      <c r="JG46" s="93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95" t="str">
        <f>IF(ISBLANK($JH$3),"",IF(ISBLANK(Tipy!HR40),"-",SUM(JC46:JG46)))</f>
        <v/>
      </c>
      <c r="JI46" s="94"/>
      <c r="JJ46" s="92" t="str">
        <f>IF(ISBLANK($JO$3),"",IF(ISBLANK(Tipy!HX40),0,IF(AND(Tipy!HX40=Výsledky!$JM$3,Tipy!HZ40=Výsledky!$JO$3),50,0)))</f>
        <v/>
      </c>
      <c r="JK46" s="92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92" t="str">
        <f>IF(ISBLANK($JO$3),"",IF(OR(Tipy!IA40=Výsledky!$JJ$6,Tipy!IA40=Výsledky!$JJ$7,Tipy!IA40=Výsledky!$JJ$8,Tipy!IA40=Výsledky!$JJ$9),30,0))</f>
        <v/>
      </c>
      <c r="JM46" s="92" t="str">
        <f>IF(ISBLANK($JO$3),"",IF(OR(Tipy!IB40=Výsledky!$JM$6,Tipy!IB40=Výsledky!$JM$7,Tipy!IB40=Výsledky!$JM$8,Tipy!IB40=Výsledky!$JM$9),10,0))</f>
        <v/>
      </c>
      <c r="JN46" s="93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95" t="str">
        <f>IF(ISBLANK($JO$3),"",IF(ISBLANK(Tipy!HX40),"-",SUM(JJ46:JN46)))</f>
        <v/>
      </c>
      <c r="JP46" s="94"/>
      <c r="JQ46" s="92" t="str">
        <f>IF(ISBLANK($JV$3),"",IF(ISBLANK(Tipy!ID40),0,IF(AND(Tipy!ID40=Výsledky!$JT$3,Tipy!IF40=Výsledky!$JV$3),50,0)))</f>
        <v/>
      </c>
      <c r="JR46" s="92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92" t="str">
        <f>IF(ISBLANK($JV$3),"",IF(OR(Tipy!IG40=Výsledky!$JQ$6,Tipy!IG40=Výsledky!$JQ$7,Tipy!IG40=Výsledky!$JQ$8,Tipy!IG40=Výsledky!$JQ$9),30,0))</f>
        <v/>
      </c>
      <c r="JT46" s="92" t="str">
        <f>IF(ISBLANK($JV$3),"",IF(OR(Tipy!IH40=Výsledky!$JT$6,Tipy!IH40=Výsledky!$JT$7,Tipy!IH40=Výsledky!$JT$8,Tipy!IH40=Výsledky!$JT$9),10,0))</f>
        <v/>
      </c>
      <c r="JU46" s="93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95" t="str">
        <f>IF(ISBLANK($JV$3),"",IF(ISBLANK(Tipy!ID40),"-",SUM(JQ46:JU46)))</f>
        <v/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92">
        <f>IF(ISBLANK($IM$3),"",IF(ISBLANK(Tipy!GZ41),0,IF(AND(Tipy!GZ41=Výsledky!$IK$3,Tipy!HB41=Výsledky!$IM$3),50,0)))</f>
        <v>0</v>
      </c>
      <c r="II47" s="9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92">
        <f>IF(ISBLANK($IM$3),"",IF(OR(Tipy!HC41=Výsledky!$IH$6,Tipy!HC41=Výsledky!$IH$7,Tipy!HC41=Výsledky!$IH$8,Tipy!HC41=Výsledky!$IH$9),30,0))</f>
        <v>0</v>
      </c>
      <c r="IK47" s="92">
        <f>IF(ISBLANK($IM$3),"",IF(OR(Tipy!HD41=Výsledky!$IK$6,Tipy!HD41=Výsledky!$IK$7,Tipy!HD41=Výsledky!$IK$8,Tipy!HD41=Výsledky!$IK$9),10,0))</f>
        <v>10</v>
      </c>
      <c r="IL47" s="9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95">
        <f>IF(ISBLANK($IM$3),"",IF(ISBLANK(Tipy!GZ41),"-",SUM(IH47:IL47)))</f>
        <v>40</v>
      </c>
      <c r="IN47" s="94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94"/>
      <c r="IV47" s="92">
        <f>IF(ISBLANK($JA$3),"",IF(ISBLANK(Tipy!HL41),0,IF(AND(Tipy!HL41=Výsledky!$IY$3,Tipy!HN41=Výsledky!$JA$3),50,0)))</f>
        <v>0</v>
      </c>
      <c r="IW47" s="9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92">
        <f>IF(ISBLANK($JA$3),"",IF(OR(Tipy!HO41=Výsledky!$IV$6,Tipy!HO41=Výsledky!$IV$7,Tipy!HO41=Výsledky!$IV$8,Tipy!HO41=Výsledky!$IV$9),30,0))</f>
        <v>0</v>
      </c>
      <c r="IY47" s="92">
        <f>IF(ISBLANK($JA$3),"",IF(OR(Tipy!HP41=Výsledky!$IY$6,Tipy!HP41=Výsledky!$IY$7,Tipy!HP41=Výsledky!$IY$8,Tipy!HP41=Výsledky!$IY$9),10,0))</f>
        <v>0</v>
      </c>
      <c r="IZ47" s="9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95">
        <f>IF(ISBLANK($JA$3),"",IF(ISBLANK(Tipy!HL41),"-",SUM(IV47:IZ47)))</f>
        <v>20</v>
      </c>
      <c r="JB47" s="94"/>
      <c r="JC47" s="92" t="str">
        <f>IF(ISBLANK($JH$3),"",IF(ISBLANK(Tipy!HR41),0,IF(AND(Tipy!HR41=Výsledky!$JF$3,Tipy!HT41=Výsledky!$JH$3),50,0)))</f>
        <v/>
      </c>
      <c r="JD47" s="92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92" t="str">
        <f>IF(ISBLANK($JH$3),"",IF(OR(Tipy!HU41=Výsledky!$JC$6,Tipy!HU41=Výsledky!$JC$7,Tipy!HU41=Výsledky!$JC$8,Tipy!HU41=Výsledky!$JC$9),30,0))</f>
        <v/>
      </c>
      <c r="JF47" s="92" t="str">
        <f>IF(ISBLANK($JH$3),"",IF(OR(Tipy!HV41=Výsledky!$JF$6,Tipy!HV41=Výsledky!$JF$7,Tipy!HV41=Výsledky!$JF$8,Tipy!HV41=Výsledky!$JF$9),10,0))</f>
        <v/>
      </c>
      <c r="JG47" s="93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95" t="str">
        <f>IF(ISBLANK($JH$3),"",IF(ISBLANK(Tipy!HR41),"-",SUM(JC47:JG47)))</f>
        <v/>
      </c>
      <c r="JI47" s="94"/>
      <c r="JJ47" s="92" t="str">
        <f>IF(ISBLANK($JO$3),"",IF(ISBLANK(Tipy!HX41),0,IF(AND(Tipy!HX41=Výsledky!$JM$3,Tipy!HZ41=Výsledky!$JO$3),50,0)))</f>
        <v/>
      </c>
      <c r="JK47" s="92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92" t="str">
        <f>IF(ISBLANK($JO$3),"",IF(OR(Tipy!IA41=Výsledky!$JJ$6,Tipy!IA41=Výsledky!$JJ$7,Tipy!IA41=Výsledky!$JJ$8,Tipy!IA41=Výsledky!$JJ$9),30,0))</f>
        <v/>
      </c>
      <c r="JM47" s="92" t="str">
        <f>IF(ISBLANK($JO$3),"",IF(OR(Tipy!IB41=Výsledky!$JM$6,Tipy!IB41=Výsledky!$JM$7,Tipy!IB41=Výsledky!$JM$8,Tipy!IB41=Výsledky!$JM$9),10,0))</f>
        <v/>
      </c>
      <c r="JN47" s="93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95" t="str">
        <f>IF(ISBLANK($JO$3),"",IF(ISBLANK(Tipy!HX41),"-",SUM(JJ47:JN47)))</f>
        <v/>
      </c>
      <c r="JP47" s="94"/>
      <c r="JQ47" s="92" t="str">
        <f>IF(ISBLANK($JV$3),"",IF(ISBLANK(Tipy!ID41),0,IF(AND(Tipy!ID41=Výsledky!$JT$3,Tipy!IF41=Výsledky!$JV$3),50,0)))</f>
        <v/>
      </c>
      <c r="JR47" s="92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92" t="str">
        <f>IF(ISBLANK($JV$3),"",IF(OR(Tipy!IG41=Výsledky!$JQ$6,Tipy!IG41=Výsledky!$JQ$7,Tipy!IG41=Výsledky!$JQ$8,Tipy!IG41=Výsledky!$JQ$9),30,0))</f>
        <v/>
      </c>
      <c r="JT47" s="92" t="str">
        <f>IF(ISBLANK($JV$3),"",IF(OR(Tipy!IH41=Výsledky!$JT$6,Tipy!IH41=Výsledky!$JT$7,Tipy!IH41=Výsledky!$JT$8,Tipy!IH41=Výsledky!$JT$9),10,0))</f>
        <v/>
      </c>
      <c r="JU47" s="93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95" t="str">
        <f>IF(ISBLANK($JV$3),"",IF(ISBLANK(Tipy!ID41),"-",SUM(JQ47:JU47)))</f>
        <v/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92">
        <f>IF(ISBLANK($IM$3),"",IF(ISBLANK(Tipy!GZ42),0,IF(AND(Tipy!GZ42=Výsledky!$IK$3,Tipy!HB42=Výsledky!$IM$3),50,0)))</f>
        <v>0</v>
      </c>
      <c r="II48" s="9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92">
        <f>IF(ISBLANK($IM$3),"",IF(OR(Tipy!HC42=Výsledky!$IH$6,Tipy!HC42=Výsledky!$IH$7,Tipy!HC42=Výsledky!$IH$8,Tipy!HC42=Výsledky!$IH$9),30,0))</f>
        <v>30</v>
      </c>
      <c r="IK48" s="92">
        <f>IF(ISBLANK($IM$3),"",IF(OR(Tipy!HD42=Výsledky!$IK$6,Tipy!HD42=Výsledky!$IK$7,Tipy!HD42=Výsledky!$IK$8,Tipy!HD42=Výsledky!$IK$9),10,0))</f>
        <v>0</v>
      </c>
      <c r="IL48" s="9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95">
        <f>IF(ISBLANK($IM$3),"",IF(ISBLANK(Tipy!GZ42),"-",SUM(IH48:IL48)))</f>
        <v>60</v>
      </c>
      <c r="IN48" s="94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94"/>
      <c r="IV48" s="92">
        <f>IF(ISBLANK($JA$3),"",IF(ISBLANK(Tipy!HL42),0,IF(AND(Tipy!HL42=Výsledky!$IY$3,Tipy!HN42=Výsledky!$JA$3),50,0)))</f>
        <v>0</v>
      </c>
      <c r="IW48" s="9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92">
        <f>IF(ISBLANK($JA$3),"",IF(OR(Tipy!HO42=Výsledky!$IV$6,Tipy!HO42=Výsledky!$IV$7,Tipy!HO42=Výsledky!$IV$8,Tipy!HO42=Výsledky!$IV$9),30,0))</f>
        <v>0</v>
      </c>
      <c r="IY48" s="92">
        <f>IF(ISBLANK($JA$3),"",IF(OR(Tipy!HP42=Výsledky!$IY$6,Tipy!HP42=Výsledky!$IY$7,Tipy!HP42=Výsledky!$IY$8,Tipy!HP42=Výsledky!$IY$9),10,0))</f>
        <v>0</v>
      </c>
      <c r="IZ48" s="9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95" t="str">
        <f>IF(ISBLANK($JA$3),"",IF(ISBLANK(Tipy!HL42),"-",SUM(IV48:IZ48)))</f>
        <v>-</v>
      </c>
      <c r="JB48" s="94"/>
      <c r="JC48" s="92" t="str">
        <f>IF(ISBLANK($JH$3),"",IF(ISBLANK(Tipy!HR42),0,IF(AND(Tipy!HR42=Výsledky!$JF$3,Tipy!HT42=Výsledky!$JH$3),50,0)))</f>
        <v/>
      </c>
      <c r="JD48" s="92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92" t="str">
        <f>IF(ISBLANK($JH$3),"",IF(OR(Tipy!HU42=Výsledky!$JC$6,Tipy!HU42=Výsledky!$JC$7,Tipy!HU42=Výsledky!$JC$8,Tipy!HU42=Výsledky!$JC$9),30,0))</f>
        <v/>
      </c>
      <c r="JF48" s="92" t="str">
        <f>IF(ISBLANK($JH$3),"",IF(OR(Tipy!HV42=Výsledky!$JF$6,Tipy!HV42=Výsledky!$JF$7,Tipy!HV42=Výsledky!$JF$8,Tipy!HV42=Výsledky!$JF$9),10,0))</f>
        <v/>
      </c>
      <c r="JG48" s="93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95" t="str">
        <f>IF(ISBLANK($JH$3),"",IF(ISBLANK(Tipy!HR42),"-",SUM(JC48:JG48)))</f>
        <v/>
      </c>
      <c r="JI48" s="94"/>
      <c r="JJ48" s="92" t="str">
        <f>IF(ISBLANK($JO$3),"",IF(ISBLANK(Tipy!HX42),0,IF(AND(Tipy!HX42=Výsledky!$JM$3,Tipy!HZ42=Výsledky!$JO$3),50,0)))</f>
        <v/>
      </c>
      <c r="JK48" s="92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92" t="str">
        <f>IF(ISBLANK($JO$3),"",IF(OR(Tipy!IA42=Výsledky!$JJ$6,Tipy!IA42=Výsledky!$JJ$7,Tipy!IA42=Výsledky!$JJ$8,Tipy!IA42=Výsledky!$JJ$9),30,0))</f>
        <v/>
      </c>
      <c r="JM48" s="92" t="str">
        <f>IF(ISBLANK($JO$3),"",IF(OR(Tipy!IB42=Výsledky!$JM$6,Tipy!IB42=Výsledky!$JM$7,Tipy!IB42=Výsledky!$JM$8,Tipy!IB42=Výsledky!$JM$9),10,0))</f>
        <v/>
      </c>
      <c r="JN48" s="93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95" t="str">
        <f>IF(ISBLANK($JO$3),"",IF(ISBLANK(Tipy!HX42),"-",SUM(JJ48:JN48)))</f>
        <v/>
      </c>
      <c r="JP48" s="94"/>
      <c r="JQ48" s="92" t="str">
        <f>IF(ISBLANK($JV$3),"",IF(ISBLANK(Tipy!ID42),0,IF(AND(Tipy!ID42=Výsledky!$JT$3,Tipy!IF42=Výsledky!$JV$3),50,0)))</f>
        <v/>
      </c>
      <c r="JR48" s="92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92" t="str">
        <f>IF(ISBLANK($JV$3),"",IF(OR(Tipy!IG42=Výsledky!$JQ$6,Tipy!IG42=Výsledky!$JQ$7,Tipy!IG42=Výsledky!$JQ$8,Tipy!IG42=Výsledky!$JQ$9),30,0))</f>
        <v/>
      </c>
      <c r="JT48" s="92" t="str">
        <f>IF(ISBLANK($JV$3),"",IF(OR(Tipy!IH42=Výsledky!$JT$6,Tipy!IH42=Výsledky!$JT$7,Tipy!IH42=Výsledky!$JT$8,Tipy!IH42=Výsledky!$JT$9),10,0))</f>
        <v/>
      </c>
      <c r="JU48" s="93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95" t="str">
        <f>IF(ISBLANK($JV$3),"",IF(ISBLANK(Tipy!ID42),"-",SUM(JQ48:JU48)))</f>
        <v/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92">
        <f>IF(ISBLANK($IM$3),"",IF(ISBLANK(Tipy!GZ43),0,IF(AND(Tipy!GZ43=Výsledky!$IK$3,Tipy!HB43=Výsledky!$IM$3),50,0)))</f>
        <v>0</v>
      </c>
      <c r="II49" s="9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92">
        <f>IF(ISBLANK($IM$3),"",IF(OR(Tipy!HC43=Výsledky!$IH$6,Tipy!HC43=Výsledky!$IH$7,Tipy!HC43=Výsledky!$IH$8,Tipy!HC43=Výsledky!$IH$9),30,0))</f>
        <v>0</v>
      </c>
      <c r="IK49" s="92">
        <f>IF(ISBLANK($IM$3),"",IF(OR(Tipy!HD43=Výsledky!$IK$6,Tipy!HD43=Výsledky!$IK$7,Tipy!HD43=Výsledky!$IK$8,Tipy!HD43=Výsledky!$IK$9),10,0))</f>
        <v>0</v>
      </c>
      <c r="IL49" s="9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95" t="str">
        <f>IF(ISBLANK($IM$3),"",IF(ISBLANK(Tipy!GZ43),"-",SUM(IH49:IL49)))</f>
        <v>-</v>
      </c>
      <c r="IN49" s="94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94"/>
      <c r="IV49" s="92">
        <f>IF(ISBLANK($JA$3),"",IF(ISBLANK(Tipy!HL43),0,IF(AND(Tipy!HL43=Výsledky!$IY$3,Tipy!HN43=Výsledky!$JA$3),50,0)))</f>
        <v>0</v>
      </c>
      <c r="IW49" s="9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92">
        <f>IF(ISBLANK($JA$3),"",IF(OR(Tipy!HO43=Výsledky!$IV$6,Tipy!HO43=Výsledky!$IV$7,Tipy!HO43=Výsledky!$IV$8,Tipy!HO43=Výsledky!$IV$9),30,0))</f>
        <v>0</v>
      </c>
      <c r="IY49" s="92">
        <f>IF(ISBLANK($JA$3),"",IF(OR(Tipy!HP43=Výsledky!$IY$6,Tipy!HP43=Výsledky!$IY$7,Tipy!HP43=Výsledky!$IY$8,Tipy!HP43=Výsledky!$IY$9),10,0))</f>
        <v>0</v>
      </c>
      <c r="IZ49" s="9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95">
        <f>IF(ISBLANK($JA$3),"",IF(ISBLANK(Tipy!HL43),"-",SUM(IV49:IZ49)))</f>
        <v>20</v>
      </c>
      <c r="JB49" s="94"/>
      <c r="JC49" s="92" t="str">
        <f>IF(ISBLANK($JH$3),"",IF(ISBLANK(Tipy!HR43),0,IF(AND(Tipy!HR43=Výsledky!$JF$3,Tipy!HT43=Výsledky!$JH$3),50,0)))</f>
        <v/>
      </c>
      <c r="JD49" s="92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92" t="str">
        <f>IF(ISBLANK($JH$3),"",IF(OR(Tipy!HU43=Výsledky!$JC$6,Tipy!HU43=Výsledky!$JC$7,Tipy!HU43=Výsledky!$JC$8,Tipy!HU43=Výsledky!$JC$9),30,0))</f>
        <v/>
      </c>
      <c r="JF49" s="92" t="str">
        <f>IF(ISBLANK($JH$3),"",IF(OR(Tipy!HV43=Výsledky!$JF$6,Tipy!HV43=Výsledky!$JF$7,Tipy!HV43=Výsledky!$JF$8,Tipy!HV43=Výsledky!$JF$9),10,0))</f>
        <v/>
      </c>
      <c r="JG49" s="93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95" t="str">
        <f>IF(ISBLANK($JH$3),"",IF(ISBLANK(Tipy!HR43),"-",SUM(JC49:JG49)))</f>
        <v/>
      </c>
      <c r="JI49" s="94"/>
      <c r="JJ49" s="92" t="str">
        <f>IF(ISBLANK($JO$3),"",IF(ISBLANK(Tipy!HX43),0,IF(AND(Tipy!HX43=Výsledky!$JM$3,Tipy!HZ43=Výsledky!$JO$3),50,0)))</f>
        <v/>
      </c>
      <c r="JK49" s="92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92" t="str">
        <f>IF(ISBLANK($JO$3),"",IF(OR(Tipy!IA43=Výsledky!$JJ$6,Tipy!IA43=Výsledky!$JJ$7,Tipy!IA43=Výsledky!$JJ$8,Tipy!IA43=Výsledky!$JJ$9),30,0))</f>
        <v/>
      </c>
      <c r="JM49" s="92" t="str">
        <f>IF(ISBLANK($JO$3),"",IF(OR(Tipy!IB43=Výsledky!$JM$6,Tipy!IB43=Výsledky!$JM$7,Tipy!IB43=Výsledky!$JM$8,Tipy!IB43=Výsledky!$JM$9),10,0))</f>
        <v/>
      </c>
      <c r="JN49" s="93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95" t="str">
        <f>IF(ISBLANK($JO$3),"",IF(ISBLANK(Tipy!HX43),"-",SUM(JJ49:JN49)))</f>
        <v/>
      </c>
      <c r="JP49" s="94"/>
      <c r="JQ49" s="92" t="str">
        <f>IF(ISBLANK($JV$3),"",IF(ISBLANK(Tipy!ID43),0,IF(AND(Tipy!ID43=Výsledky!$JT$3,Tipy!IF43=Výsledky!$JV$3),50,0)))</f>
        <v/>
      </c>
      <c r="JR49" s="92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92" t="str">
        <f>IF(ISBLANK($JV$3),"",IF(OR(Tipy!IG43=Výsledky!$JQ$6,Tipy!IG43=Výsledky!$JQ$7,Tipy!IG43=Výsledky!$JQ$8,Tipy!IG43=Výsledky!$JQ$9),30,0))</f>
        <v/>
      </c>
      <c r="JT49" s="92" t="str">
        <f>IF(ISBLANK($JV$3),"",IF(OR(Tipy!IH43=Výsledky!$JT$6,Tipy!IH43=Výsledky!$JT$7,Tipy!IH43=Výsledky!$JT$8,Tipy!IH43=Výsledky!$JT$9),10,0))</f>
        <v/>
      </c>
      <c r="JU49" s="93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95" t="str">
        <f>IF(ISBLANK($JV$3),"",IF(ISBLANK(Tipy!ID43),"-",SUM(JQ49:JU49)))</f>
        <v/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92">
        <f>IF(ISBLANK($IM$3),"",IF(ISBLANK(Tipy!GZ44),0,IF(AND(Tipy!GZ44=Výsledky!$IK$3,Tipy!HB44=Výsledky!$IM$3),50,0)))</f>
        <v>0</v>
      </c>
      <c r="II50" s="9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92">
        <f>IF(ISBLANK($IM$3),"",IF(OR(Tipy!HC44=Výsledky!$IH$6,Tipy!HC44=Výsledky!$IH$7,Tipy!HC44=Výsledky!$IH$8,Tipy!HC44=Výsledky!$IH$9),30,0))</f>
        <v>0</v>
      </c>
      <c r="IK50" s="92">
        <f>IF(ISBLANK($IM$3),"",IF(OR(Tipy!HD44=Výsledky!$IK$6,Tipy!HD44=Výsledky!$IK$7,Tipy!HD44=Výsledky!$IK$8,Tipy!HD44=Výsledky!$IK$9),10,0))</f>
        <v>0</v>
      </c>
      <c r="IL50" s="9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95" t="str">
        <f>IF(ISBLANK($IM$3),"",IF(ISBLANK(Tipy!GZ44),"-",SUM(IH50:IL50)))</f>
        <v>-</v>
      </c>
      <c r="IN50" s="94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94"/>
      <c r="IV50" s="92">
        <f>IF(ISBLANK($JA$3),"",IF(ISBLANK(Tipy!HL44),0,IF(AND(Tipy!HL44=Výsledky!$IY$3,Tipy!HN44=Výsledky!$JA$3),50,0)))</f>
        <v>0</v>
      </c>
      <c r="IW50" s="9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92">
        <f>IF(ISBLANK($JA$3),"",IF(OR(Tipy!HO44=Výsledky!$IV$6,Tipy!HO44=Výsledky!$IV$7,Tipy!HO44=Výsledky!$IV$8,Tipy!HO44=Výsledky!$IV$9),30,0))</f>
        <v>0</v>
      </c>
      <c r="IY50" s="92">
        <f>IF(ISBLANK($JA$3),"",IF(OR(Tipy!HP44=Výsledky!$IY$6,Tipy!HP44=Výsledky!$IY$7,Tipy!HP44=Výsledky!$IY$8,Tipy!HP44=Výsledky!$IY$9),10,0))</f>
        <v>0</v>
      </c>
      <c r="IZ50" s="9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95" t="str">
        <f>IF(ISBLANK($JA$3),"",IF(ISBLANK(Tipy!HL44),"-",SUM(IV50:IZ50)))</f>
        <v>-</v>
      </c>
      <c r="JB50" s="94"/>
      <c r="JC50" s="92" t="str">
        <f>IF(ISBLANK($JH$3),"",IF(ISBLANK(Tipy!HR44),0,IF(AND(Tipy!HR44=Výsledky!$JF$3,Tipy!HT44=Výsledky!$JH$3),50,0)))</f>
        <v/>
      </c>
      <c r="JD50" s="92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92" t="str">
        <f>IF(ISBLANK($JH$3),"",IF(OR(Tipy!HU44=Výsledky!$JC$6,Tipy!HU44=Výsledky!$JC$7,Tipy!HU44=Výsledky!$JC$8,Tipy!HU44=Výsledky!$JC$9),30,0))</f>
        <v/>
      </c>
      <c r="JF50" s="92" t="str">
        <f>IF(ISBLANK($JH$3),"",IF(OR(Tipy!HV44=Výsledky!$JF$6,Tipy!HV44=Výsledky!$JF$7,Tipy!HV44=Výsledky!$JF$8,Tipy!HV44=Výsledky!$JF$9),10,0))</f>
        <v/>
      </c>
      <c r="JG50" s="93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95" t="str">
        <f>IF(ISBLANK($JH$3),"",IF(ISBLANK(Tipy!HR44),"-",SUM(JC50:JG50)))</f>
        <v/>
      </c>
      <c r="JI50" s="94"/>
      <c r="JJ50" s="92" t="str">
        <f>IF(ISBLANK($JO$3),"",IF(ISBLANK(Tipy!HX44),0,IF(AND(Tipy!HX44=Výsledky!$JM$3,Tipy!HZ44=Výsledky!$JO$3),50,0)))</f>
        <v/>
      </c>
      <c r="JK50" s="92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92" t="str">
        <f>IF(ISBLANK($JO$3),"",IF(OR(Tipy!IA44=Výsledky!$JJ$6,Tipy!IA44=Výsledky!$JJ$7,Tipy!IA44=Výsledky!$JJ$8,Tipy!IA44=Výsledky!$JJ$9),30,0))</f>
        <v/>
      </c>
      <c r="JM50" s="92" t="str">
        <f>IF(ISBLANK($JO$3),"",IF(OR(Tipy!IB44=Výsledky!$JM$6,Tipy!IB44=Výsledky!$JM$7,Tipy!IB44=Výsledky!$JM$8,Tipy!IB44=Výsledky!$JM$9),10,0))</f>
        <v/>
      </c>
      <c r="JN50" s="93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95" t="str">
        <f>IF(ISBLANK($JO$3),"",IF(ISBLANK(Tipy!HX44),"-",SUM(JJ50:JN50)))</f>
        <v/>
      </c>
      <c r="JP50" s="94"/>
      <c r="JQ50" s="92" t="str">
        <f>IF(ISBLANK($JV$3),"",IF(ISBLANK(Tipy!ID44),0,IF(AND(Tipy!ID44=Výsledky!$JT$3,Tipy!IF44=Výsledky!$JV$3),50,0)))</f>
        <v/>
      </c>
      <c r="JR50" s="92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92" t="str">
        <f>IF(ISBLANK($JV$3),"",IF(OR(Tipy!IG44=Výsledky!$JQ$6,Tipy!IG44=Výsledky!$JQ$7,Tipy!IG44=Výsledky!$JQ$8,Tipy!IG44=Výsledky!$JQ$9),30,0))</f>
        <v/>
      </c>
      <c r="JT50" s="92" t="str">
        <f>IF(ISBLANK($JV$3),"",IF(OR(Tipy!IH44=Výsledky!$JT$6,Tipy!IH44=Výsledky!$JT$7,Tipy!IH44=Výsledky!$JT$8,Tipy!IH44=Výsledky!$JT$9),10,0))</f>
        <v/>
      </c>
      <c r="JU50" s="93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95" t="str">
        <f>IF(ISBLANK($JV$3),"",IF(ISBLANK(Tipy!ID44),"-",SUM(JQ50:JU50)))</f>
        <v/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92">
        <f>IF(ISBLANK($IM$3),"",IF(ISBLANK(Tipy!GZ45),0,IF(AND(Tipy!GZ45=Výsledky!$IK$3,Tipy!HB45=Výsledky!$IM$3),50,0)))</f>
        <v>0</v>
      </c>
      <c r="II51" s="9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92">
        <f>IF(ISBLANK($IM$3),"",IF(OR(Tipy!HC45=Výsledky!$IH$6,Tipy!HC45=Výsledky!$IH$7,Tipy!HC45=Výsledky!$IH$8,Tipy!HC45=Výsledky!$IH$9),30,0))</f>
        <v>0</v>
      </c>
      <c r="IK51" s="92">
        <f>IF(ISBLANK($IM$3),"",IF(OR(Tipy!HD45=Výsledky!$IK$6,Tipy!HD45=Výsledky!$IK$7,Tipy!HD45=Výsledky!$IK$8,Tipy!HD45=Výsledky!$IK$9),10,0))</f>
        <v>0</v>
      </c>
      <c r="IL51" s="9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95">
        <f>IF(ISBLANK($IM$3),"",IF(ISBLANK(Tipy!GZ45),"-",SUM(IH51:IL51)))</f>
        <v>20</v>
      </c>
      <c r="IN51" s="94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94"/>
      <c r="IV51" s="92">
        <f>IF(ISBLANK($JA$3),"",IF(ISBLANK(Tipy!HL45),0,IF(AND(Tipy!HL45=Výsledky!$IY$3,Tipy!HN45=Výsledky!$JA$3),50,0)))</f>
        <v>50</v>
      </c>
      <c r="IW51" s="9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92">
        <f>IF(ISBLANK($JA$3),"",IF(OR(Tipy!HO45=Výsledky!$IV$6,Tipy!HO45=Výsledky!$IV$7,Tipy!HO45=Výsledky!$IV$8,Tipy!HO45=Výsledky!$IV$9),30,0))</f>
        <v>30</v>
      </c>
      <c r="IY51" s="92">
        <f>IF(ISBLANK($JA$3),"",IF(OR(Tipy!HP45=Výsledky!$IY$6,Tipy!HP45=Výsledky!$IY$7,Tipy!HP45=Výsledky!$IY$8,Tipy!HP45=Výsledky!$IY$9),10,0))</f>
        <v>0</v>
      </c>
      <c r="IZ51" s="9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95">
        <f>IF(ISBLANK($JA$3),"",IF(ISBLANK(Tipy!HL45),"-",SUM(IV51:IZ51)))</f>
        <v>80</v>
      </c>
      <c r="JB51" s="94"/>
      <c r="JC51" s="92" t="str">
        <f>IF(ISBLANK($JH$3),"",IF(ISBLANK(Tipy!HR45),0,IF(AND(Tipy!HR45=Výsledky!$JF$3,Tipy!HT45=Výsledky!$JH$3),50,0)))</f>
        <v/>
      </c>
      <c r="JD51" s="92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92" t="str">
        <f>IF(ISBLANK($JH$3),"",IF(OR(Tipy!HU45=Výsledky!$JC$6,Tipy!HU45=Výsledky!$JC$7,Tipy!HU45=Výsledky!$JC$8,Tipy!HU45=Výsledky!$JC$9),30,0))</f>
        <v/>
      </c>
      <c r="JF51" s="92" t="str">
        <f>IF(ISBLANK($JH$3),"",IF(OR(Tipy!HV45=Výsledky!$JF$6,Tipy!HV45=Výsledky!$JF$7,Tipy!HV45=Výsledky!$JF$8,Tipy!HV45=Výsledky!$JF$9),10,0))</f>
        <v/>
      </c>
      <c r="JG51" s="93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95" t="str">
        <f>IF(ISBLANK($JH$3),"",IF(ISBLANK(Tipy!HR45),"-",SUM(JC51:JG51)))</f>
        <v/>
      </c>
      <c r="JI51" s="94"/>
      <c r="JJ51" s="92" t="str">
        <f>IF(ISBLANK($JO$3),"",IF(ISBLANK(Tipy!HX45),0,IF(AND(Tipy!HX45=Výsledky!$JM$3,Tipy!HZ45=Výsledky!$JO$3),50,0)))</f>
        <v/>
      </c>
      <c r="JK51" s="92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92" t="str">
        <f>IF(ISBLANK($JO$3),"",IF(OR(Tipy!IA45=Výsledky!$JJ$6,Tipy!IA45=Výsledky!$JJ$7,Tipy!IA45=Výsledky!$JJ$8,Tipy!IA45=Výsledky!$JJ$9),30,0))</f>
        <v/>
      </c>
      <c r="JM51" s="92" t="str">
        <f>IF(ISBLANK($JO$3),"",IF(OR(Tipy!IB45=Výsledky!$JM$6,Tipy!IB45=Výsledky!$JM$7,Tipy!IB45=Výsledky!$JM$8,Tipy!IB45=Výsledky!$JM$9),10,0))</f>
        <v/>
      </c>
      <c r="JN51" s="93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95" t="str">
        <f>IF(ISBLANK($JO$3),"",IF(ISBLANK(Tipy!HX45),"-",SUM(JJ51:JN51)))</f>
        <v/>
      </c>
      <c r="JP51" s="94"/>
      <c r="JQ51" s="92" t="str">
        <f>IF(ISBLANK($JV$3),"",IF(ISBLANK(Tipy!ID45),0,IF(AND(Tipy!ID45=Výsledky!$JT$3,Tipy!IF45=Výsledky!$JV$3),50,0)))</f>
        <v/>
      </c>
      <c r="JR51" s="92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92" t="str">
        <f>IF(ISBLANK($JV$3),"",IF(OR(Tipy!IG45=Výsledky!$JQ$6,Tipy!IG45=Výsledky!$JQ$7,Tipy!IG45=Výsledky!$JQ$8,Tipy!IG45=Výsledky!$JQ$9),30,0))</f>
        <v/>
      </c>
      <c r="JT51" s="92" t="str">
        <f>IF(ISBLANK($JV$3),"",IF(OR(Tipy!IH45=Výsledky!$JT$6,Tipy!IH45=Výsledky!$JT$7,Tipy!IH45=Výsledky!$JT$8,Tipy!IH45=Výsledky!$JT$9),10,0))</f>
        <v/>
      </c>
      <c r="JU51" s="93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95" t="str">
        <f>IF(ISBLANK($JV$3),"",IF(ISBLANK(Tipy!ID45),"-",SUM(JQ51:JU51)))</f>
        <v/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92">
        <f>IF(ISBLANK($IM$3),"",IF(ISBLANK(Tipy!GZ46),0,IF(AND(Tipy!GZ46=Výsledky!$IK$3,Tipy!HB46=Výsledky!$IM$3),50,0)))</f>
        <v>50</v>
      </c>
      <c r="II52" s="9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92">
        <f>IF(ISBLANK($IM$3),"",IF(OR(Tipy!HC46=Výsledky!$IH$6,Tipy!HC46=Výsledky!$IH$7,Tipy!HC46=Výsledky!$IH$8,Tipy!HC46=Výsledky!$IH$9),30,0))</f>
        <v>0</v>
      </c>
      <c r="IK52" s="92">
        <f>IF(ISBLANK($IM$3),"",IF(OR(Tipy!HD46=Výsledky!$IK$6,Tipy!HD46=Výsledky!$IK$7,Tipy!HD46=Výsledky!$IK$8,Tipy!HD46=Výsledky!$IK$9),10,0))</f>
        <v>0</v>
      </c>
      <c r="IL52" s="9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95">
        <f>IF(ISBLANK($IM$3),"",IF(ISBLANK(Tipy!GZ46),"-",SUM(IH52:IL52)))</f>
        <v>50</v>
      </c>
      <c r="IN52" s="94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94"/>
      <c r="IV52" s="92">
        <f>IF(ISBLANK($JA$3),"",IF(ISBLANK(Tipy!HL46),0,IF(AND(Tipy!HL46=Výsledky!$IY$3,Tipy!HN46=Výsledky!$JA$3),50,0)))</f>
        <v>0</v>
      </c>
      <c r="IW52" s="9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92">
        <f>IF(ISBLANK($JA$3),"",IF(OR(Tipy!HO46=Výsledky!$IV$6,Tipy!HO46=Výsledky!$IV$7,Tipy!HO46=Výsledky!$IV$8,Tipy!HO46=Výsledky!$IV$9),30,0))</f>
        <v>30</v>
      </c>
      <c r="IY52" s="92">
        <f>IF(ISBLANK($JA$3),"",IF(OR(Tipy!HP46=Výsledky!$IY$6,Tipy!HP46=Výsledky!$IY$7,Tipy!HP46=Výsledky!$IY$8,Tipy!HP46=Výsledky!$IY$9),10,0))</f>
        <v>0</v>
      </c>
      <c r="IZ52" s="9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95">
        <f>IF(ISBLANK($JA$3),"",IF(ISBLANK(Tipy!HL46),"-",SUM(IV52:IZ52)))</f>
        <v>50</v>
      </c>
      <c r="JB52" s="94"/>
      <c r="JC52" s="92" t="str">
        <f>IF(ISBLANK($JH$3),"",IF(ISBLANK(Tipy!HR46),0,IF(AND(Tipy!HR46=Výsledky!$JF$3,Tipy!HT46=Výsledky!$JH$3),50,0)))</f>
        <v/>
      </c>
      <c r="JD52" s="92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92" t="str">
        <f>IF(ISBLANK($JH$3),"",IF(OR(Tipy!HU46=Výsledky!$JC$6,Tipy!HU46=Výsledky!$JC$7,Tipy!HU46=Výsledky!$JC$8,Tipy!HU46=Výsledky!$JC$9),30,0))</f>
        <v/>
      </c>
      <c r="JF52" s="92" t="str">
        <f>IF(ISBLANK($JH$3),"",IF(OR(Tipy!HV46=Výsledky!$JF$6,Tipy!HV46=Výsledky!$JF$7,Tipy!HV46=Výsledky!$JF$8,Tipy!HV46=Výsledky!$JF$9),10,0))</f>
        <v/>
      </c>
      <c r="JG52" s="93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95" t="str">
        <f>IF(ISBLANK($JH$3),"",IF(ISBLANK(Tipy!HR46),"-",SUM(JC52:JG52)))</f>
        <v/>
      </c>
      <c r="JI52" s="94"/>
      <c r="JJ52" s="92" t="str">
        <f>IF(ISBLANK($JO$3),"",IF(ISBLANK(Tipy!HX46),0,IF(AND(Tipy!HX46=Výsledky!$JM$3,Tipy!HZ46=Výsledky!$JO$3),50,0)))</f>
        <v/>
      </c>
      <c r="JK52" s="92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92" t="str">
        <f>IF(ISBLANK($JO$3),"",IF(OR(Tipy!IA46=Výsledky!$JJ$6,Tipy!IA46=Výsledky!$JJ$7,Tipy!IA46=Výsledky!$JJ$8,Tipy!IA46=Výsledky!$JJ$9),30,0))</f>
        <v/>
      </c>
      <c r="JM52" s="92" t="str">
        <f>IF(ISBLANK($JO$3),"",IF(OR(Tipy!IB46=Výsledky!$JM$6,Tipy!IB46=Výsledky!$JM$7,Tipy!IB46=Výsledky!$JM$8,Tipy!IB46=Výsledky!$JM$9),10,0))</f>
        <v/>
      </c>
      <c r="JN52" s="93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95" t="str">
        <f>IF(ISBLANK($JO$3),"",IF(ISBLANK(Tipy!HX46),"-",SUM(JJ52:JN52)))</f>
        <v/>
      </c>
      <c r="JP52" s="94"/>
      <c r="JQ52" s="92" t="str">
        <f>IF(ISBLANK($JV$3),"",IF(ISBLANK(Tipy!ID46),0,IF(AND(Tipy!ID46=Výsledky!$JT$3,Tipy!IF46=Výsledky!$JV$3),50,0)))</f>
        <v/>
      </c>
      <c r="JR52" s="92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92" t="str">
        <f>IF(ISBLANK($JV$3),"",IF(OR(Tipy!IG46=Výsledky!$JQ$6,Tipy!IG46=Výsledky!$JQ$7,Tipy!IG46=Výsledky!$JQ$8,Tipy!IG46=Výsledky!$JQ$9),30,0))</f>
        <v/>
      </c>
      <c r="JT52" s="92" t="str">
        <f>IF(ISBLANK($JV$3),"",IF(OR(Tipy!IH46=Výsledky!$JT$6,Tipy!IH46=Výsledky!$JT$7,Tipy!IH46=Výsledky!$JT$8,Tipy!IH46=Výsledky!$JT$9),10,0))</f>
        <v/>
      </c>
      <c r="JU52" s="93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95" t="str">
        <f>IF(ISBLANK($JV$3),"",IF(ISBLANK(Tipy!ID46),"-",SUM(JQ52:JU52)))</f>
        <v/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92">
        <f>IF(ISBLANK($IM$3),"",IF(ISBLANK(Tipy!GZ47),0,IF(AND(Tipy!GZ47=Výsledky!$IK$3,Tipy!HB47=Výsledky!$IM$3),50,0)))</f>
        <v>0</v>
      </c>
      <c r="II53" s="9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92">
        <f>IF(ISBLANK($IM$3),"",IF(OR(Tipy!HC47=Výsledky!$IH$6,Tipy!HC47=Výsledky!$IH$7,Tipy!HC47=Výsledky!$IH$8,Tipy!HC47=Výsledky!$IH$9),30,0))</f>
        <v>0</v>
      </c>
      <c r="IK53" s="92">
        <f>IF(ISBLANK($IM$3),"",IF(OR(Tipy!HD47=Výsledky!$IK$6,Tipy!HD47=Výsledky!$IK$7,Tipy!HD47=Výsledky!$IK$8,Tipy!HD47=Výsledky!$IK$9),10,0))</f>
        <v>0</v>
      </c>
      <c r="IL53" s="9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95" t="str">
        <f>IF(ISBLANK($IM$3),"",IF(ISBLANK(Tipy!GZ47),"-",SUM(IH53:IL53)))</f>
        <v>-</v>
      </c>
      <c r="IN53" s="94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94"/>
      <c r="IV53" s="92">
        <f>IF(ISBLANK($JA$3),"",IF(ISBLANK(Tipy!HL47),0,IF(AND(Tipy!HL47=Výsledky!$IY$3,Tipy!HN47=Výsledky!$JA$3),50,0)))</f>
        <v>0</v>
      </c>
      <c r="IW53" s="9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92">
        <f>IF(ISBLANK($JA$3),"",IF(OR(Tipy!HO47=Výsledky!$IV$6,Tipy!HO47=Výsledky!$IV$7,Tipy!HO47=Výsledky!$IV$8,Tipy!HO47=Výsledky!$IV$9),30,0))</f>
        <v>0</v>
      </c>
      <c r="IY53" s="92">
        <f>IF(ISBLANK($JA$3),"",IF(OR(Tipy!HP47=Výsledky!$IY$6,Tipy!HP47=Výsledky!$IY$7,Tipy!HP47=Výsledky!$IY$8,Tipy!HP47=Výsledky!$IY$9),10,0))</f>
        <v>0</v>
      </c>
      <c r="IZ53" s="9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95" t="str">
        <f>IF(ISBLANK($JA$3),"",IF(ISBLANK(Tipy!HL47),"-",SUM(IV53:IZ53)))</f>
        <v>-</v>
      </c>
      <c r="JB53" s="94"/>
      <c r="JC53" s="92" t="str">
        <f>IF(ISBLANK($JH$3),"",IF(ISBLANK(Tipy!HR47),0,IF(AND(Tipy!HR47=Výsledky!$JF$3,Tipy!HT47=Výsledky!$JH$3),50,0)))</f>
        <v/>
      </c>
      <c r="JD53" s="92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92" t="str">
        <f>IF(ISBLANK($JH$3),"",IF(OR(Tipy!HU47=Výsledky!$JC$6,Tipy!HU47=Výsledky!$JC$7,Tipy!HU47=Výsledky!$JC$8,Tipy!HU47=Výsledky!$JC$9),30,0))</f>
        <v/>
      </c>
      <c r="JF53" s="92" t="str">
        <f>IF(ISBLANK($JH$3),"",IF(OR(Tipy!HV47=Výsledky!$JF$6,Tipy!HV47=Výsledky!$JF$7,Tipy!HV47=Výsledky!$JF$8,Tipy!HV47=Výsledky!$JF$9),10,0))</f>
        <v/>
      </c>
      <c r="JG53" s="93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95" t="str">
        <f>IF(ISBLANK($JH$3),"",IF(ISBLANK(Tipy!HR47),"-",SUM(JC53:JG53)))</f>
        <v/>
      </c>
      <c r="JI53" s="94"/>
      <c r="JJ53" s="92" t="str">
        <f>IF(ISBLANK($JO$3),"",IF(ISBLANK(Tipy!HX47),0,IF(AND(Tipy!HX47=Výsledky!$JM$3,Tipy!HZ47=Výsledky!$JO$3),50,0)))</f>
        <v/>
      </c>
      <c r="JK53" s="92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92" t="str">
        <f>IF(ISBLANK($JO$3),"",IF(OR(Tipy!IA47=Výsledky!$JJ$6,Tipy!IA47=Výsledky!$JJ$7,Tipy!IA47=Výsledky!$JJ$8,Tipy!IA47=Výsledky!$JJ$9),30,0))</f>
        <v/>
      </c>
      <c r="JM53" s="92" t="str">
        <f>IF(ISBLANK($JO$3),"",IF(OR(Tipy!IB47=Výsledky!$JM$6,Tipy!IB47=Výsledky!$JM$7,Tipy!IB47=Výsledky!$JM$8,Tipy!IB47=Výsledky!$JM$9),10,0))</f>
        <v/>
      </c>
      <c r="JN53" s="93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95" t="str">
        <f>IF(ISBLANK($JO$3),"",IF(ISBLANK(Tipy!HX47),"-",SUM(JJ53:JN53)))</f>
        <v/>
      </c>
      <c r="JP53" s="94"/>
      <c r="JQ53" s="92" t="str">
        <f>IF(ISBLANK($JV$3),"",IF(ISBLANK(Tipy!ID47),0,IF(AND(Tipy!ID47=Výsledky!$JT$3,Tipy!IF47=Výsledky!$JV$3),50,0)))</f>
        <v/>
      </c>
      <c r="JR53" s="92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92" t="str">
        <f>IF(ISBLANK($JV$3),"",IF(OR(Tipy!IG47=Výsledky!$JQ$6,Tipy!IG47=Výsledky!$JQ$7,Tipy!IG47=Výsledky!$JQ$8,Tipy!IG47=Výsledky!$JQ$9),30,0))</f>
        <v/>
      </c>
      <c r="JT53" s="92" t="str">
        <f>IF(ISBLANK($JV$3),"",IF(OR(Tipy!IH47=Výsledky!$JT$6,Tipy!IH47=Výsledky!$JT$7,Tipy!IH47=Výsledky!$JT$8,Tipy!IH47=Výsledky!$JT$9),10,0))</f>
        <v/>
      </c>
      <c r="JU53" s="93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95" t="str">
        <f>IF(ISBLANK($JV$3),"",IF(ISBLANK(Tipy!ID47),"-",SUM(JQ53:JU53)))</f>
        <v/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92">
        <f>IF(ISBLANK($IM$3),"",IF(ISBLANK(Tipy!GZ48),0,IF(AND(Tipy!GZ48=Výsledky!$IK$3,Tipy!HB48=Výsledky!$IM$3),50,0)))</f>
        <v>0</v>
      </c>
      <c r="II54" s="9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92">
        <f>IF(ISBLANK($IM$3),"",IF(OR(Tipy!HC48=Výsledky!$IH$6,Tipy!HC48=Výsledky!$IH$7,Tipy!HC48=Výsledky!$IH$8,Tipy!HC48=Výsledky!$IH$9),30,0))</f>
        <v>0</v>
      </c>
      <c r="IK54" s="92">
        <f>IF(ISBLANK($IM$3),"",IF(OR(Tipy!HD48=Výsledky!$IK$6,Tipy!HD48=Výsledky!$IK$7,Tipy!HD48=Výsledky!$IK$8,Tipy!HD48=Výsledky!$IK$9),10,0))</f>
        <v>0</v>
      </c>
      <c r="IL54" s="9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95" t="str">
        <f>IF(ISBLANK($IM$3),"",IF(ISBLANK(Tipy!GZ48),"-",SUM(IH54:IL54)))</f>
        <v>-</v>
      </c>
      <c r="IN54" s="94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94"/>
      <c r="IV54" s="92">
        <f>IF(ISBLANK($JA$3),"",IF(ISBLANK(Tipy!HL48),0,IF(AND(Tipy!HL48=Výsledky!$IY$3,Tipy!HN48=Výsledky!$JA$3),50,0)))</f>
        <v>0</v>
      </c>
      <c r="IW54" s="9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92">
        <f>IF(ISBLANK($JA$3),"",IF(OR(Tipy!HO48=Výsledky!$IV$6,Tipy!HO48=Výsledky!$IV$7,Tipy!HO48=Výsledky!$IV$8,Tipy!HO48=Výsledky!$IV$9),30,0))</f>
        <v>0</v>
      </c>
      <c r="IY54" s="92">
        <f>IF(ISBLANK($JA$3),"",IF(OR(Tipy!HP48=Výsledky!$IY$6,Tipy!HP48=Výsledky!$IY$7,Tipy!HP48=Výsledky!$IY$8,Tipy!HP48=Výsledky!$IY$9),10,0))</f>
        <v>0</v>
      </c>
      <c r="IZ54" s="9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95" t="str">
        <f>IF(ISBLANK($JA$3),"",IF(ISBLANK(Tipy!HL48),"-",SUM(IV54:IZ54)))</f>
        <v>-</v>
      </c>
      <c r="JB54" s="94"/>
      <c r="JC54" s="92" t="str">
        <f>IF(ISBLANK($JH$3),"",IF(ISBLANK(Tipy!HR48),0,IF(AND(Tipy!HR48=Výsledky!$JF$3,Tipy!HT48=Výsledky!$JH$3),50,0)))</f>
        <v/>
      </c>
      <c r="JD54" s="92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92" t="str">
        <f>IF(ISBLANK($JH$3),"",IF(OR(Tipy!HU48=Výsledky!$JC$6,Tipy!HU48=Výsledky!$JC$7,Tipy!HU48=Výsledky!$JC$8,Tipy!HU48=Výsledky!$JC$9),30,0))</f>
        <v/>
      </c>
      <c r="JF54" s="92" t="str">
        <f>IF(ISBLANK($JH$3),"",IF(OR(Tipy!HV48=Výsledky!$JF$6,Tipy!HV48=Výsledky!$JF$7,Tipy!HV48=Výsledky!$JF$8,Tipy!HV48=Výsledky!$JF$9),10,0))</f>
        <v/>
      </c>
      <c r="JG54" s="93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95" t="str">
        <f>IF(ISBLANK($JH$3),"",IF(ISBLANK(Tipy!HR48),"-",SUM(JC54:JG54)))</f>
        <v/>
      </c>
      <c r="JI54" s="94"/>
      <c r="JJ54" s="92" t="str">
        <f>IF(ISBLANK($JO$3),"",IF(ISBLANK(Tipy!HX48),0,IF(AND(Tipy!HX48=Výsledky!$JM$3,Tipy!HZ48=Výsledky!$JO$3),50,0)))</f>
        <v/>
      </c>
      <c r="JK54" s="92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92" t="str">
        <f>IF(ISBLANK($JO$3),"",IF(OR(Tipy!IA48=Výsledky!$JJ$6,Tipy!IA48=Výsledky!$JJ$7,Tipy!IA48=Výsledky!$JJ$8,Tipy!IA48=Výsledky!$JJ$9),30,0))</f>
        <v/>
      </c>
      <c r="JM54" s="92" t="str">
        <f>IF(ISBLANK($JO$3),"",IF(OR(Tipy!IB48=Výsledky!$JM$6,Tipy!IB48=Výsledky!$JM$7,Tipy!IB48=Výsledky!$JM$8,Tipy!IB48=Výsledky!$JM$9),10,0))</f>
        <v/>
      </c>
      <c r="JN54" s="93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95" t="str">
        <f>IF(ISBLANK($JO$3),"",IF(ISBLANK(Tipy!HX48),"-",SUM(JJ54:JN54)))</f>
        <v/>
      </c>
      <c r="JP54" s="94"/>
      <c r="JQ54" s="92" t="str">
        <f>IF(ISBLANK($JV$3),"",IF(ISBLANK(Tipy!ID48),0,IF(AND(Tipy!ID48=Výsledky!$JT$3,Tipy!IF48=Výsledky!$JV$3),50,0)))</f>
        <v/>
      </c>
      <c r="JR54" s="92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92" t="str">
        <f>IF(ISBLANK($JV$3),"",IF(OR(Tipy!IG48=Výsledky!$JQ$6,Tipy!IG48=Výsledky!$JQ$7,Tipy!IG48=Výsledky!$JQ$8,Tipy!IG48=Výsledky!$JQ$9),30,0))</f>
        <v/>
      </c>
      <c r="JT54" s="92" t="str">
        <f>IF(ISBLANK($JV$3),"",IF(OR(Tipy!IH48=Výsledky!$JT$6,Tipy!IH48=Výsledky!$JT$7,Tipy!IH48=Výsledky!$JT$8,Tipy!IH48=Výsledky!$JT$9),10,0))</f>
        <v/>
      </c>
      <c r="JU54" s="93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95" t="str">
        <f>IF(ISBLANK($JV$3),"",IF(ISBLANK(Tipy!ID48),"-",SUM(JQ54:JU54)))</f>
        <v/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92">
        <f>IF(ISBLANK($IM$3),"",IF(ISBLANK(Tipy!GZ49),0,IF(AND(Tipy!GZ49=Výsledky!$IK$3,Tipy!HB49=Výsledky!$IM$3),50,0)))</f>
        <v>0</v>
      </c>
      <c r="II55" s="9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92">
        <f>IF(ISBLANK($IM$3),"",IF(OR(Tipy!HC49=Výsledky!$IH$6,Tipy!HC49=Výsledky!$IH$7,Tipy!HC49=Výsledky!$IH$8,Tipy!HC49=Výsledky!$IH$9),30,0))</f>
        <v>0</v>
      </c>
      <c r="IK55" s="92">
        <f>IF(ISBLANK($IM$3),"",IF(OR(Tipy!HD49=Výsledky!$IK$6,Tipy!HD49=Výsledky!$IK$7,Tipy!HD49=Výsledky!$IK$8,Tipy!HD49=Výsledky!$IK$9),10,0))</f>
        <v>0</v>
      </c>
      <c r="IL55" s="9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95" t="str">
        <f>IF(ISBLANK($IM$3),"",IF(ISBLANK(Tipy!GZ49),"-",SUM(IH55:IL55)))</f>
        <v>-</v>
      </c>
      <c r="IN55" s="94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94"/>
      <c r="IV55" s="92">
        <f>IF(ISBLANK($JA$3),"",IF(ISBLANK(Tipy!HL49),0,IF(AND(Tipy!HL49=Výsledky!$IY$3,Tipy!HN49=Výsledky!$JA$3),50,0)))</f>
        <v>0</v>
      </c>
      <c r="IW55" s="9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92">
        <f>IF(ISBLANK($JA$3),"",IF(OR(Tipy!HO49=Výsledky!$IV$6,Tipy!HO49=Výsledky!$IV$7,Tipy!HO49=Výsledky!$IV$8,Tipy!HO49=Výsledky!$IV$9),30,0))</f>
        <v>0</v>
      </c>
      <c r="IY55" s="92">
        <f>IF(ISBLANK($JA$3),"",IF(OR(Tipy!HP49=Výsledky!$IY$6,Tipy!HP49=Výsledky!$IY$7,Tipy!HP49=Výsledky!$IY$8,Tipy!HP49=Výsledky!$IY$9),10,0))</f>
        <v>0</v>
      </c>
      <c r="IZ55" s="9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95" t="str">
        <f>IF(ISBLANK($JA$3),"",IF(ISBLANK(Tipy!HL49),"-",SUM(IV55:IZ55)))</f>
        <v>-</v>
      </c>
      <c r="JB55" s="94"/>
      <c r="JC55" s="92" t="str">
        <f>IF(ISBLANK($JH$3),"",IF(ISBLANK(Tipy!HR49),0,IF(AND(Tipy!HR49=Výsledky!$JF$3,Tipy!HT49=Výsledky!$JH$3),50,0)))</f>
        <v/>
      </c>
      <c r="JD55" s="92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92" t="str">
        <f>IF(ISBLANK($JH$3),"",IF(OR(Tipy!HU49=Výsledky!$JC$6,Tipy!HU49=Výsledky!$JC$7,Tipy!HU49=Výsledky!$JC$8,Tipy!HU49=Výsledky!$JC$9),30,0))</f>
        <v/>
      </c>
      <c r="JF55" s="92" t="str">
        <f>IF(ISBLANK($JH$3),"",IF(OR(Tipy!HV49=Výsledky!$JF$6,Tipy!HV49=Výsledky!$JF$7,Tipy!HV49=Výsledky!$JF$8,Tipy!HV49=Výsledky!$JF$9),10,0))</f>
        <v/>
      </c>
      <c r="JG55" s="93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95" t="str">
        <f>IF(ISBLANK($JH$3),"",IF(ISBLANK(Tipy!HR49),"-",SUM(JC55:JG55)))</f>
        <v/>
      </c>
      <c r="JI55" s="94"/>
      <c r="JJ55" s="92" t="str">
        <f>IF(ISBLANK($JO$3),"",IF(ISBLANK(Tipy!HX49),0,IF(AND(Tipy!HX49=Výsledky!$JM$3,Tipy!HZ49=Výsledky!$JO$3),50,0)))</f>
        <v/>
      </c>
      <c r="JK55" s="92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92" t="str">
        <f>IF(ISBLANK($JO$3),"",IF(OR(Tipy!IA49=Výsledky!$JJ$6,Tipy!IA49=Výsledky!$JJ$7,Tipy!IA49=Výsledky!$JJ$8,Tipy!IA49=Výsledky!$JJ$9),30,0))</f>
        <v/>
      </c>
      <c r="JM55" s="92" t="str">
        <f>IF(ISBLANK($JO$3),"",IF(OR(Tipy!IB49=Výsledky!$JM$6,Tipy!IB49=Výsledky!$JM$7,Tipy!IB49=Výsledky!$JM$8,Tipy!IB49=Výsledky!$JM$9),10,0))</f>
        <v/>
      </c>
      <c r="JN55" s="93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95" t="str">
        <f>IF(ISBLANK($JO$3),"",IF(ISBLANK(Tipy!HX49),"-",SUM(JJ55:JN55)))</f>
        <v/>
      </c>
      <c r="JP55" s="94"/>
      <c r="JQ55" s="92" t="str">
        <f>IF(ISBLANK($JV$3),"",IF(ISBLANK(Tipy!ID49),0,IF(AND(Tipy!ID49=Výsledky!$JT$3,Tipy!IF49=Výsledky!$JV$3),50,0)))</f>
        <v/>
      </c>
      <c r="JR55" s="92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92" t="str">
        <f>IF(ISBLANK($JV$3),"",IF(OR(Tipy!IG49=Výsledky!$JQ$6,Tipy!IG49=Výsledky!$JQ$7,Tipy!IG49=Výsledky!$JQ$8,Tipy!IG49=Výsledky!$JQ$9),30,0))</f>
        <v/>
      </c>
      <c r="JT55" s="92" t="str">
        <f>IF(ISBLANK($JV$3),"",IF(OR(Tipy!IH49=Výsledky!$JT$6,Tipy!IH49=Výsledky!$JT$7,Tipy!IH49=Výsledky!$JT$8,Tipy!IH49=Výsledky!$JT$9),10,0))</f>
        <v/>
      </c>
      <c r="JU55" s="93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95" t="str">
        <f>IF(ISBLANK($JV$3),"",IF(ISBLANK(Tipy!ID49),"-",SUM(JQ55:JU55)))</f>
        <v/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92">
        <f>IF(ISBLANK($IM$3),"",IF(ISBLANK(Tipy!GZ50),0,IF(AND(Tipy!GZ50=Výsledky!$IK$3,Tipy!HB50=Výsledky!$IM$3),50,0)))</f>
        <v>0</v>
      </c>
      <c r="II56" s="9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92">
        <f>IF(ISBLANK($IM$3),"",IF(OR(Tipy!HC50=Výsledky!$IH$6,Tipy!HC50=Výsledky!$IH$7,Tipy!HC50=Výsledky!$IH$8,Tipy!HC50=Výsledky!$IH$9),30,0))</f>
        <v>0</v>
      </c>
      <c r="IK56" s="92">
        <f>IF(ISBLANK($IM$3),"",IF(OR(Tipy!HD50=Výsledky!$IK$6,Tipy!HD50=Výsledky!$IK$7,Tipy!HD50=Výsledky!$IK$8,Tipy!HD50=Výsledky!$IK$9),10,0))</f>
        <v>0</v>
      </c>
      <c r="IL56" s="9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95">
        <f>IF(ISBLANK($IM$3),"",IF(ISBLANK(Tipy!GZ50),"-",SUM(IH56:IL56)))</f>
        <v>20</v>
      </c>
      <c r="IN56" s="94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94"/>
      <c r="IV56" s="92">
        <f>IF(ISBLANK($JA$3),"",IF(ISBLANK(Tipy!HL50),0,IF(AND(Tipy!HL50=Výsledky!$IY$3,Tipy!HN50=Výsledky!$JA$3),50,0)))</f>
        <v>0</v>
      </c>
      <c r="IW56" s="9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92">
        <f>IF(ISBLANK($JA$3),"",IF(OR(Tipy!HO50=Výsledky!$IV$6,Tipy!HO50=Výsledky!$IV$7,Tipy!HO50=Výsledky!$IV$8,Tipy!HO50=Výsledky!$IV$9),30,0))</f>
        <v>30</v>
      </c>
      <c r="IY56" s="92">
        <f>IF(ISBLANK($JA$3),"",IF(OR(Tipy!HP50=Výsledky!$IY$6,Tipy!HP50=Výsledky!$IY$7,Tipy!HP50=Výsledky!$IY$8,Tipy!HP50=Výsledky!$IY$9),10,0))</f>
        <v>0</v>
      </c>
      <c r="IZ56" s="9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95">
        <f>IF(ISBLANK($JA$3),"",IF(ISBLANK(Tipy!HL50),"-",SUM(IV56:IZ56)))</f>
        <v>50</v>
      </c>
      <c r="JB56" s="94"/>
      <c r="JC56" s="92" t="str">
        <f>IF(ISBLANK($JH$3),"",IF(ISBLANK(Tipy!HR50),0,IF(AND(Tipy!HR50=Výsledky!$JF$3,Tipy!HT50=Výsledky!$JH$3),50,0)))</f>
        <v/>
      </c>
      <c r="JD56" s="92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92" t="str">
        <f>IF(ISBLANK($JH$3),"",IF(OR(Tipy!HU50=Výsledky!$JC$6,Tipy!HU50=Výsledky!$JC$7,Tipy!HU50=Výsledky!$JC$8,Tipy!HU50=Výsledky!$JC$9),30,0))</f>
        <v/>
      </c>
      <c r="JF56" s="92" t="str">
        <f>IF(ISBLANK($JH$3),"",IF(OR(Tipy!HV50=Výsledky!$JF$6,Tipy!HV50=Výsledky!$JF$7,Tipy!HV50=Výsledky!$JF$8,Tipy!HV50=Výsledky!$JF$9),10,0))</f>
        <v/>
      </c>
      <c r="JG56" s="93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95" t="str">
        <f>IF(ISBLANK($JH$3),"",IF(ISBLANK(Tipy!HR50),"-",SUM(JC56:JG56)))</f>
        <v/>
      </c>
      <c r="JI56" s="94"/>
      <c r="JJ56" s="92" t="str">
        <f>IF(ISBLANK($JO$3),"",IF(ISBLANK(Tipy!HX50),0,IF(AND(Tipy!HX50=Výsledky!$JM$3,Tipy!HZ50=Výsledky!$JO$3),50,0)))</f>
        <v/>
      </c>
      <c r="JK56" s="92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92" t="str">
        <f>IF(ISBLANK($JO$3),"",IF(OR(Tipy!IA50=Výsledky!$JJ$6,Tipy!IA50=Výsledky!$JJ$7,Tipy!IA50=Výsledky!$JJ$8,Tipy!IA50=Výsledky!$JJ$9),30,0))</f>
        <v/>
      </c>
      <c r="JM56" s="92" t="str">
        <f>IF(ISBLANK($JO$3),"",IF(OR(Tipy!IB50=Výsledky!$JM$6,Tipy!IB50=Výsledky!$JM$7,Tipy!IB50=Výsledky!$JM$8,Tipy!IB50=Výsledky!$JM$9),10,0))</f>
        <v/>
      </c>
      <c r="JN56" s="93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95" t="str">
        <f>IF(ISBLANK($JO$3),"",IF(ISBLANK(Tipy!HX50),"-",SUM(JJ56:JN56)))</f>
        <v/>
      </c>
      <c r="JP56" s="94"/>
      <c r="JQ56" s="92" t="str">
        <f>IF(ISBLANK($JV$3),"",IF(ISBLANK(Tipy!ID50),0,IF(AND(Tipy!ID50=Výsledky!$JT$3,Tipy!IF50=Výsledky!$JV$3),50,0)))</f>
        <v/>
      </c>
      <c r="JR56" s="92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92" t="str">
        <f>IF(ISBLANK($JV$3),"",IF(OR(Tipy!IG50=Výsledky!$JQ$6,Tipy!IG50=Výsledky!$JQ$7,Tipy!IG50=Výsledky!$JQ$8,Tipy!IG50=Výsledky!$JQ$9),30,0))</f>
        <v/>
      </c>
      <c r="JT56" s="92" t="str">
        <f>IF(ISBLANK($JV$3),"",IF(OR(Tipy!IH50=Výsledky!$JT$6,Tipy!IH50=Výsledky!$JT$7,Tipy!IH50=Výsledky!$JT$8,Tipy!IH50=Výsledky!$JT$9),10,0))</f>
        <v/>
      </c>
      <c r="JU56" s="93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95" t="str">
        <f>IF(ISBLANK($JV$3),"",IF(ISBLANK(Tipy!ID50),"-",SUM(JQ56:JU56)))</f>
        <v/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92">
        <f>IF(ISBLANK($IM$3),"",IF(ISBLANK(Tipy!GZ51),0,IF(AND(Tipy!GZ51=Výsledky!$IK$3,Tipy!HB51=Výsledky!$IM$3),50,0)))</f>
        <v>0</v>
      </c>
      <c r="II57" s="9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92">
        <f>IF(ISBLANK($IM$3),"",IF(OR(Tipy!HC51=Výsledky!$IH$6,Tipy!HC51=Výsledky!$IH$7,Tipy!HC51=Výsledky!$IH$8,Tipy!HC51=Výsledky!$IH$9),30,0))</f>
        <v>0</v>
      </c>
      <c r="IK57" s="92">
        <f>IF(ISBLANK($IM$3),"",IF(OR(Tipy!HD51=Výsledky!$IK$6,Tipy!HD51=Výsledky!$IK$7,Tipy!HD51=Výsledky!$IK$8,Tipy!HD51=Výsledky!$IK$9),10,0))</f>
        <v>0</v>
      </c>
      <c r="IL57" s="9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95">
        <f>IF(ISBLANK($IM$3),"",IF(ISBLANK(Tipy!GZ51),"-",SUM(IH57:IL57)))</f>
        <v>20</v>
      </c>
      <c r="IN57" s="94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94"/>
      <c r="IV57" s="92">
        <f>IF(ISBLANK($JA$3),"",IF(ISBLANK(Tipy!HL51),0,IF(AND(Tipy!HL51=Výsledky!$IY$3,Tipy!HN51=Výsledky!$JA$3),50,0)))</f>
        <v>0</v>
      </c>
      <c r="IW57" s="9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92">
        <f>IF(ISBLANK($JA$3),"",IF(OR(Tipy!HO51=Výsledky!$IV$6,Tipy!HO51=Výsledky!$IV$7,Tipy!HO51=Výsledky!$IV$8,Tipy!HO51=Výsledky!$IV$9),30,0))</f>
        <v>0</v>
      </c>
      <c r="IY57" s="92">
        <f>IF(ISBLANK($JA$3),"",IF(OR(Tipy!HP51=Výsledky!$IY$6,Tipy!HP51=Výsledky!$IY$7,Tipy!HP51=Výsledky!$IY$8,Tipy!HP51=Výsledky!$IY$9),10,0))</f>
        <v>0</v>
      </c>
      <c r="IZ57" s="9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95">
        <f>IF(ISBLANK($JA$3),"",IF(ISBLANK(Tipy!HL51),"-",SUM(IV57:IZ57)))</f>
        <v>20</v>
      </c>
      <c r="JB57" s="94"/>
      <c r="JC57" s="92" t="str">
        <f>IF(ISBLANK($JH$3),"",IF(ISBLANK(Tipy!HR51),0,IF(AND(Tipy!HR51=Výsledky!$JF$3,Tipy!HT51=Výsledky!$JH$3),50,0)))</f>
        <v/>
      </c>
      <c r="JD57" s="92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92" t="str">
        <f>IF(ISBLANK($JH$3),"",IF(OR(Tipy!HU51=Výsledky!$JC$6,Tipy!HU51=Výsledky!$JC$7,Tipy!HU51=Výsledky!$JC$8,Tipy!HU51=Výsledky!$JC$9),30,0))</f>
        <v/>
      </c>
      <c r="JF57" s="92" t="str">
        <f>IF(ISBLANK($JH$3),"",IF(OR(Tipy!HV51=Výsledky!$JF$6,Tipy!HV51=Výsledky!$JF$7,Tipy!HV51=Výsledky!$JF$8,Tipy!HV51=Výsledky!$JF$9),10,0))</f>
        <v/>
      </c>
      <c r="JG57" s="93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95" t="str">
        <f>IF(ISBLANK($JH$3),"",IF(ISBLANK(Tipy!HR51),"-",SUM(JC57:JG57)))</f>
        <v/>
      </c>
      <c r="JI57" s="94"/>
      <c r="JJ57" s="92" t="str">
        <f>IF(ISBLANK($JO$3),"",IF(ISBLANK(Tipy!HX51),0,IF(AND(Tipy!HX51=Výsledky!$JM$3,Tipy!HZ51=Výsledky!$JO$3),50,0)))</f>
        <v/>
      </c>
      <c r="JK57" s="92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92" t="str">
        <f>IF(ISBLANK($JO$3),"",IF(OR(Tipy!IA51=Výsledky!$JJ$6,Tipy!IA51=Výsledky!$JJ$7,Tipy!IA51=Výsledky!$JJ$8,Tipy!IA51=Výsledky!$JJ$9),30,0))</f>
        <v/>
      </c>
      <c r="JM57" s="92" t="str">
        <f>IF(ISBLANK($JO$3),"",IF(OR(Tipy!IB51=Výsledky!$JM$6,Tipy!IB51=Výsledky!$JM$7,Tipy!IB51=Výsledky!$JM$8,Tipy!IB51=Výsledky!$JM$9),10,0))</f>
        <v/>
      </c>
      <c r="JN57" s="93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95" t="str">
        <f>IF(ISBLANK($JO$3),"",IF(ISBLANK(Tipy!HX51),"-",SUM(JJ57:JN57)))</f>
        <v/>
      </c>
      <c r="JP57" s="94"/>
      <c r="JQ57" s="92" t="str">
        <f>IF(ISBLANK($JV$3),"",IF(ISBLANK(Tipy!ID51),0,IF(AND(Tipy!ID51=Výsledky!$JT$3,Tipy!IF51=Výsledky!$JV$3),50,0)))</f>
        <v/>
      </c>
      <c r="JR57" s="92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92" t="str">
        <f>IF(ISBLANK($JV$3),"",IF(OR(Tipy!IG51=Výsledky!$JQ$6,Tipy!IG51=Výsledky!$JQ$7,Tipy!IG51=Výsledky!$JQ$8,Tipy!IG51=Výsledky!$JQ$9),30,0))</f>
        <v/>
      </c>
      <c r="JT57" s="92" t="str">
        <f>IF(ISBLANK($JV$3),"",IF(OR(Tipy!IH51=Výsledky!$JT$6,Tipy!IH51=Výsledky!$JT$7,Tipy!IH51=Výsledky!$JT$8,Tipy!IH51=Výsledky!$JT$9),10,0))</f>
        <v/>
      </c>
      <c r="JU57" s="93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95" t="str">
        <f>IF(ISBLANK($JV$3),"",IF(ISBLANK(Tipy!ID51),"-",SUM(JQ57:JU57)))</f>
        <v/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92">
        <f>IF(ISBLANK($IM$3),"",IF(ISBLANK(Tipy!GZ52),0,IF(AND(Tipy!GZ52=Výsledky!$IK$3,Tipy!HB52=Výsledky!$IM$3),50,0)))</f>
        <v>0</v>
      </c>
      <c r="II58" s="9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92">
        <f>IF(ISBLANK($IM$3),"",IF(OR(Tipy!HC52=Výsledky!$IH$6,Tipy!HC52=Výsledky!$IH$7,Tipy!HC52=Výsledky!$IH$8,Tipy!HC52=Výsledky!$IH$9),30,0))</f>
        <v>0</v>
      </c>
      <c r="IK58" s="92">
        <f>IF(ISBLANK($IM$3),"",IF(OR(Tipy!HD52=Výsledky!$IK$6,Tipy!HD52=Výsledky!$IK$7,Tipy!HD52=Výsledky!$IK$8,Tipy!HD52=Výsledky!$IK$9),10,0))</f>
        <v>0</v>
      </c>
      <c r="IL58" s="9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95" t="str">
        <f>IF(ISBLANK($IM$3),"",IF(ISBLANK(Tipy!GZ52),"-",SUM(IH58:IL58)))</f>
        <v>-</v>
      </c>
      <c r="IN58" s="94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94"/>
      <c r="IV58" s="92">
        <f>IF(ISBLANK($JA$3),"",IF(ISBLANK(Tipy!HL52),0,IF(AND(Tipy!HL52=Výsledky!$IY$3,Tipy!HN52=Výsledky!$JA$3),50,0)))</f>
        <v>0</v>
      </c>
      <c r="IW58" s="9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92">
        <f>IF(ISBLANK($JA$3),"",IF(OR(Tipy!HO52=Výsledky!$IV$6,Tipy!HO52=Výsledky!$IV$7,Tipy!HO52=Výsledky!$IV$8,Tipy!HO52=Výsledky!$IV$9),30,0))</f>
        <v>0</v>
      </c>
      <c r="IY58" s="92">
        <f>IF(ISBLANK($JA$3),"",IF(OR(Tipy!HP52=Výsledky!$IY$6,Tipy!HP52=Výsledky!$IY$7,Tipy!HP52=Výsledky!$IY$8,Tipy!HP52=Výsledky!$IY$9),10,0))</f>
        <v>0</v>
      </c>
      <c r="IZ58" s="9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95" t="str">
        <f>IF(ISBLANK($JA$3),"",IF(ISBLANK(Tipy!HL52),"-",SUM(IV58:IZ58)))</f>
        <v>-</v>
      </c>
      <c r="JB58" s="94"/>
      <c r="JC58" s="92" t="str">
        <f>IF(ISBLANK($JH$3),"",IF(ISBLANK(Tipy!HR52),0,IF(AND(Tipy!HR52=Výsledky!$JF$3,Tipy!HT52=Výsledky!$JH$3),50,0)))</f>
        <v/>
      </c>
      <c r="JD58" s="92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92" t="str">
        <f>IF(ISBLANK($JH$3),"",IF(OR(Tipy!HU52=Výsledky!$JC$6,Tipy!HU52=Výsledky!$JC$7,Tipy!HU52=Výsledky!$JC$8,Tipy!HU52=Výsledky!$JC$9),30,0))</f>
        <v/>
      </c>
      <c r="JF58" s="92" t="str">
        <f>IF(ISBLANK($JH$3),"",IF(OR(Tipy!HV52=Výsledky!$JF$6,Tipy!HV52=Výsledky!$JF$7,Tipy!HV52=Výsledky!$JF$8,Tipy!HV52=Výsledky!$JF$9),10,0))</f>
        <v/>
      </c>
      <c r="JG58" s="93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95" t="str">
        <f>IF(ISBLANK($JH$3),"",IF(ISBLANK(Tipy!HR52),"-",SUM(JC58:JG58)))</f>
        <v/>
      </c>
      <c r="JI58" s="94"/>
      <c r="JJ58" s="92" t="str">
        <f>IF(ISBLANK($JO$3),"",IF(ISBLANK(Tipy!HX52),0,IF(AND(Tipy!HX52=Výsledky!$JM$3,Tipy!HZ52=Výsledky!$JO$3),50,0)))</f>
        <v/>
      </c>
      <c r="JK58" s="92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92" t="str">
        <f>IF(ISBLANK($JO$3),"",IF(OR(Tipy!IA52=Výsledky!$JJ$6,Tipy!IA52=Výsledky!$JJ$7,Tipy!IA52=Výsledky!$JJ$8,Tipy!IA52=Výsledky!$JJ$9),30,0))</f>
        <v/>
      </c>
      <c r="JM58" s="92" t="str">
        <f>IF(ISBLANK($JO$3),"",IF(OR(Tipy!IB52=Výsledky!$JM$6,Tipy!IB52=Výsledky!$JM$7,Tipy!IB52=Výsledky!$JM$8,Tipy!IB52=Výsledky!$JM$9),10,0))</f>
        <v/>
      </c>
      <c r="JN58" s="93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95" t="str">
        <f>IF(ISBLANK($JO$3),"",IF(ISBLANK(Tipy!HX52),"-",SUM(JJ58:JN58)))</f>
        <v/>
      </c>
      <c r="JP58" s="94"/>
      <c r="JQ58" s="92" t="str">
        <f>IF(ISBLANK($JV$3),"",IF(ISBLANK(Tipy!ID52),0,IF(AND(Tipy!ID52=Výsledky!$JT$3,Tipy!IF52=Výsledky!$JV$3),50,0)))</f>
        <v/>
      </c>
      <c r="JR58" s="92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92" t="str">
        <f>IF(ISBLANK($JV$3),"",IF(OR(Tipy!IG52=Výsledky!$JQ$6,Tipy!IG52=Výsledky!$JQ$7,Tipy!IG52=Výsledky!$JQ$8,Tipy!IG52=Výsledky!$JQ$9),30,0))</f>
        <v/>
      </c>
      <c r="JT58" s="92" t="str">
        <f>IF(ISBLANK($JV$3),"",IF(OR(Tipy!IH52=Výsledky!$JT$6,Tipy!IH52=Výsledky!$JT$7,Tipy!IH52=Výsledky!$JT$8,Tipy!IH52=Výsledky!$JT$9),10,0))</f>
        <v/>
      </c>
      <c r="JU58" s="93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95" t="str">
        <f>IF(ISBLANK($JV$3),"",IF(ISBLANK(Tipy!ID52),"-",SUM(JQ58:JU58)))</f>
        <v/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92">
        <f>IF(ISBLANK($IM$3),"",IF(ISBLANK(Tipy!GZ53),0,IF(AND(Tipy!GZ53=Výsledky!$IK$3,Tipy!HB53=Výsledky!$IM$3),50,0)))</f>
        <v>0</v>
      </c>
      <c r="II59" s="9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92">
        <f>IF(ISBLANK($IM$3),"",IF(OR(Tipy!HC53=Výsledky!$IH$6,Tipy!HC53=Výsledky!$IH$7,Tipy!HC53=Výsledky!$IH$8,Tipy!HC53=Výsledky!$IH$9),30,0))</f>
        <v>0</v>
      </c>
      <c r="IK59" s="92">
        <f>IF(ISBLANK($IM$3),"",IF(OR(Tipy!HD53=Výsledky!$IK$6,Tipy!HD53=Výsledky!$IK$7,Tipy!HD53=Výsledky!$IK$8,Tipy!HD53=Výsledky!$IK$9),10,0))</f>
        <v>0</v>
      </c>
      <c r="IL59" s="9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95" t="str">
        <f>IF(ISBLANK($IM$3),"",IF(ISBLANK(Tipy!GZ53),"-",SUM(IH59:IL59)))</f>
        <v>-</v>
      </c>
      <c r="IN59" s="94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94"/>
      <c r="IV59" s="92">
        <f>IF(ISBLANK($JA$3),"",IF(ISBLANK(Tipy!HL53),0,IF(AND(Tipy!HL53=Výsledky!$IY$3,Tipy!HN53=Výsledky!$JA$3),50,0)))</f>
        <v>0</v>
      </c>
      <c r="IW59" s="9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92">
        <f>IF(ISBLANK($JA$3),"",IF(OR(Tipy!HO53=Výsledky!$IV$6,Tipy!HO53=Výsledky!$IV$7,Tipy!HO53=Výsledky!$IV$8,Tipy!HO53=Výsledky!$IV$9),30,0))</f>
        <v>0</v>
      </c>
      <c r="IY59" s="92">
        <f>IF(ISBLANK($JA$3),"",IF(OR(Tipy!HP53=Výsledky!$IY$6,Tipy!HP53=Výsledky!$IY$7,Tipy!HP53=Výsledky!$IY$8,Tipy!HP53=Výsledky!$IY$9),10,0))</f>
        <v>0</v>
      </c>
      <c r="IZ59" s="9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95" t="str">
        <f>IF(ISBLANK($JA$3),"",IF(ISBLANK(Tipy!HL53),"-",SUM(IV59:IZ59)))</f>
        <v>-</v>
      </c>
      <c r="JB59" s="94"/>
      <c r="JC59" s="92" t="str">
        <f>IF(ISBLANK($JH$3),"",IF(ISBLANK(Tipy!HR53),0,IF(AND(Tipy!HR53=Výsledky!$JF$3,Tipy!HT53=Výsledky!$JH$3),50,0)))</f>
        <v/>
      </c>
      <c r="JD59" s="92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92" t="str">
        <f>IF(ISBLANK($JH$3),"",IF(OR(Tipy!HU53=Výsledky!$JC$6,Tipy!HU53=Výsledky!$JC$7,Tipy!HU53=Výsledky!$JC$8,Tipy!HU53=Výsledky!$JC$9),30,0))</f>
        <v/>
      </c>
      <c r="JF59" s="92" t="str">
        <f>IF(ISBLANK($JH$3),"",IF(OR(Tipy!HV53=Výsledky!$JF$6,Tipy!HV53=Výsledky!$JF$7,Tipy!HV53=Výsledky!$JF$8,Tipy!HV53=Výsledky!$JF$9),10,0))</f>
        <v/>
      </c>
      <c r="JG59" s="93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95" t="str">
        <f>IF(ISBLANK($JH$3),"",IF(ISBLANK(Tipy!HR53),"-",SUM(JC59:JG59)))</f>
        <v/>
      </c>
      <c r="JI59" s="94"/>
      <c r="JJ59" s="92" t="str">
        <f>IF(ISBLANK($JO$3),"",IF(ISBLANK(Tipy!HX53),0,IF(AND(Tipy!HX53=Výsledky!$JM$3,Tipy!HZ53=Výsledky!$JO$3),50,0)))</f>
        <v/>
      </c>
      <c r="JK59" s="92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92" t="str">
        <f>IF(ISBLANK($JO$3),"",IF(OR(Tipy!IA53=Výsledky!$JJ$6,Tipy!IA53=Výsledky!$JJ$7,Tipy!IA53=Výsledky!$JJ$8,Tipy!IA53=Výsledky!$JJ$9),30,0))</f>
        <v/>
      </c>
      <c r="JM59" s="92" t="str">
        <f>IF(ISBLANK($JO$3),"",IF(OR(Tipy!IB53=Výsledky!$JM$6,Tipy!IB53=Výsledky!$JM$7,Tipy!IB53=Výsledky!$JM$8,Tipy!IB53=Výsledky!$JM$9),10,0))</f>
        <v/>
      </c>
      <c r="JN59" s="93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95" t="str">
        <f>IF(ISBLANK($JO$3),"",IF(ISBLANK(Tipy!HX53),"-",SUM(JJ59:JN59)))</f>
        <v/>
      </c>
      <c r="JP59" s="94"/>
      <c r="JQ59" s="92" t="str">
        <f>IF(ISBLANK($JV$3),"",IF(ISBLANK(Tipy!ID53),0,IF(AND(Tipy!ID53=Výsledky!$JT$3,Tipy!IF53=Výsledky!$JV$3),50,0)))</f>
        <v/>
      </c>
      <c r="JR59" s="92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92" t="str">
        <f>IF(ISBLANK($JV$3),"",IF(OR(Tipy!IG53=Výsledky!$JQ$6,Tipy!IG53=Výsledky!$JQ$7,Tipy!IG53=Výsledky!$JQ$8,Tipy!IG53=Výsledky!$JQ$9),30,0))</f>
        <v/>
      </c>
      <c r="JT59" s="92" t="str">
        <f>IF(ISBLANK($JV$3),"",IF(OR(Tipy!IH53=Výsledky!$JT$6,Tipy!IH53=Výsledky!$JT$7,Tipy!IH53=Výsledky!$JT$8,Tipy!IH53=Výsledky!$JT$9),10,0))</f>
        <v/>
      </c>
      <c r="JU59" s="93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95" t="str">
        <f>IF(ISBLANK($JV$3),"",IF(ISBLANK(Tipy!ID53),"-",SUM(JQ59:JU59)))</f>
        <v/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92">
        <f>IF(ISBLANK($IM$3),"",IF(ISBLANK(Tipy!GZ54),0,IF(AND(Tipy!GZ54=Výsledky!$IK$3,Tipy!HB54=Výsledky!$IM$3),50,0)))</f>
        <v>0</v>
      </c>
      <c r="II60" s="9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92">
        <f>IF(ISBLANK($IM$3),"",IF(OR(Tipy!HC54=Výsledky!$IH$6,Tipy!HC54=Výsledky!$IH$7,Tipy!HC54=Výsledky!$IH$8,Tipy!HC54=Výsledky!$IH$9),30,0))</f>
        <v>0</v>
      </c>
      <c r="IK60" s="92">
        <f>IF(ISBLANK($IM$3),"",IF(OR(Tipy!HD54=Výsledky!$IK$6,Tipy!HD54=Výsledky!$IK$7,Tipy!HD54=Výsledky!$IK$8,Tipy!HD54=Výsledky!$IK$9),10,0))</f>
        <v>0</v>
      </c>
      <c r="IL60" s="9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95" t="str">
        <f>IF(ISBLANK($IM$3),"",IF(ISBLANK(Tipy!GZ54),"-",SUM(IH60:IL60)))</f>
        <v>-</v>
      </c>
      <c r="IN60" s="94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94"/>
      <c r="IV60" s="92">
        <f>IF(ISBLANK($JA$3),"",IF(ISBLANK(Tipy!HL54),0,IF(AND(Tipy!HL54=Výsledky!$IY$3,Tipy!HN54=Výsledky!$JA$3),50,0)))</f>
        <v>0</v>
      </c>
      <c r="IW60" s="9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92">
        <f>IF(ISBLANK($JA$3),"",IF(OR(Tipy!HO54=Výsledky!$IV$6,Tipy!HO54=Výsledky!$IV$7,Tipy!HO54=Výsledky!$IV$8,Tipy!HO54=Výsledky!$IV$9),30,0))</f>
        <v>0</v>
      </c>
      <c r="IY60" s="92">
        <f>IF(ISBLANK($JA$3),"",IF(OR(Tipy!HP54=Výsledky!$IY$6,Tipy!HP54=Výsledky!$IY$7,Tipy!HP54=Výsledky!$IY$8,Tipy!HP54=Výsledky!$IY$9),10,0))</f>
        <v>0</v>
      </c>
      <c r="IZ60" s="9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95">
        <f>IF(ISBLANK($JA$3),"",IF(ISBLANK(Tipy!HL54),"-",SUM(IV60:IZ60)))</f>
        <v>30</v>
      </c>
      <c r="JB60" s="94"/>
      <c r="JC60" s="92" t="str">
        <f>IF(ISBLANK($JH$3),"",IF(ISBLANK(Tipy!HR54),0,IF(AND(Tipy!HR54=Výsledky!$JF$3,Tipy!HT54=Výsledky!$JH$3),50,0)))</f>
        <v/>
      </c>
      <c r="JD60" s="92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92" t="str">
        <f>IF(ISBLANK($JH$3),"",IF(OR(Tipy!HU54=Výsledky!$JC$6,Tipy!HU54=Výsledky!$JC$7,Tipy!HU54=Výsledky!$JC$8,Tipy!HU54=Výsledky!$JC$9),30,0))</f>
        <v/>
      </c>
      <c r="JF60" s="92" t="str">
        <f>IF(ISBLANK($JH$3),"",IF(OR(Tipy!HV54=Výsledky!$JF$6,Tipy!HV54=Výsledky!$JF$7,Tipy!HV54=Výsledky!$JF$8,Tipy!HV54=Výsledky!$JF$9),10,0))</f>
        <v/>
      </c>
      <c r="JG60" s="93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95" t="str">
        <f>IF(ISBLANK($JH$3),"",IF(ISBLANK(Tipy!HR54),"-",SUM(JC60:JG60)))</f>
        <v/>
      </c>
      <c r="JI60" s="94"/>
      <c r="JJ60" s="92" t="str">
        <f>IF(ISBLANK($JO$3),"",IF(ISBLANK(Tipy!HX54),0,IF(AND(Tipy!HX54=Výsledky!$JM$3,Tipy!HZ54=Výsledky!$JO$3),50,0)))</f>
        <v/>
      </c>
      <c r="JK60" s="92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92" t="str">
        <f>IF(ISBLANK($JO$3),"",IF(OR(Tipy!IA54=Výsledky!$JJ$6,Tipy!IA54=Výsledky!$JJ$7,Tipy!IA54=Výsledky!$JJ$8,Tipy!IA54=Výsledky!$JJ$9),30,0))</f>
        <v/>
      </c>
      <c r="JM60" s="92" t="str">
        <f>IF(ISBLANK($JO$3),"",IF(OR(Tipy!IB54=Výsledky!$JM$6,Tipy!IB54=Výsledky!$JM$7,Tipy!IB54=Výsledky!$JM$8,Tipy!IB54=Výsledky!$JM$9),10,0))</f>
        <v/>
      </c>
      <c r="JN60" s="93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95" t="str">
        <f>IF(ISBLANK($JO$3),"",IF(ISBLANK(Tipy!HX54),"-",SUM(JJ60:JN60)))</f>
        <v/>
      </c>
      <c r="JP60" s="94"/>
      <c r="JQ60" s="92" t="str">
        <f>IF(ISBLANK($JV$3),"",IF(ISBLANK(Tipy!ID54),0,IF(AND(Tipy!ID54=Výsledky!$JT$3,Tipy!IF54=Výsledky!$JV$3),50,0)))</f>
        <v/>
      </c>
      <c r="JR60" s="92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92" t="str">
        <f>IF(ISBLANK($JV$3),"",IF(OR(Tipy!IG54=Výsledky!$JQ$6,Tipy!IG54=Výsledky!$JQ$7,Tipy!IG54=Výsledky!$JQ$8,Tipy!IG54=Výsledky!$JQ$9),30,0))</f>
        <v/>
      </c>
      <c r="JT60" s="92" t="str">
        <f>IF(ISBLANK($JV$3),"",IF(OR(Tipy!IH54=Výsledky!$JT$6,Tipy!IH54=Výsledky!$JT$7,Tipy!IH54=Výsledky!$JT$8,Tipy!IH54=Výsledky!$JT$9),10,0))</f>
        <v/>
      </c>
      <c r="JU60" s="93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95" t="str">
        <f>IF(ISBLANK($JV$3),"",IF(ISBLANK(Tipy!ID54),"-",SUM(JQ60:JU60)))</f>
        <v/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92">
        <f>IF(ISBLANK($IM$3),"",IF(ISBLANK(Tipy!GZ55),0,IF(AND(Tipy!GZ55=Výsledky!$IK$3,Tipy!HB55=Výsledky!$IM$3),50,0)))</f>
        <v>0</v>
      </c>
      <c r="II61" s="9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92">
        <f>IF(ISBLANK($IM$3),"",IF(OR(Tipy!HC55=Výsledky!$IH$6,Tipy!HC55=Výsledky!$IH$7,Tipy!HC55=Výsledky!$IH$8,Tipy!HC55=Výsledky!$IH$9),30,0))</f>
        <v>0</v>
      </c>
      <c r="IK61" s="92">
        <f>IF(ISBLANK($IM$3),"",IF(OR(Tipy!HD55=Výsledky!$IK$6,Tipy!HD55=Výsledky!$IK$7,Tipy!HD55=Výsledky!$IK$8,Tipy!HD55=Výsledky!$IK$9),10,0))</f>
        <v>10</v>
      </c>
      <c r="IL61" s="9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95">
        <f>IF(ISBLANK($IM$3),"",IF(ISBLANK(Tipy!GZ55),"-",SUM(IH61:IL61)))</f>
        <v>30</v>
      </c>
      <c r="IN61" s="94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94"/>
      <c r="IV61" s="92">
        <f>IF(ISBLANK($JA$3),"",IF(ISBLANK(Tipy!HL55),0,IF(AND(Tipy!HL55=Výsledky!$IY$3,Tipy!HN55=Výsledky!$JA$3),50,0)))</f>
        <v>0</v>
      </c>
      <c r="IW61" s="9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92">
        <f>IF(ISBLANK($JA$3),"",IF(OR(Tipy!HO55=Výsledky!$IV$6,Tipy!HO55=Výsledky!$IV$7,Tipy!HO55=Výsledky!$IV$8,Tipy!HO55=Výsledky!$IV$9),30,0))</f>
        <v>0</v>
      </c>
      <c r="IY61" s="92">
        <f>IF(ISBLANK($JA$3),"",IF(OR(Tipy!HP55=Výsledky!$IY$6,Tipy!HP55=Výsledky!$IY$7,Tipy!HP55=Výsledky!$IY$8,Tipy!HP55=Výsledky!$IY$9),10,0))</f>
        <v>0</v>
      </c>
      <c r="IZ61" s="9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95">
        <f>IF(ISBLANK($JA$3),"",IF(ISBLANK(Tipy!HL55),"-",SUM(IV61:IZ61)))</f>
        <v>20</v>
      </c>
      <c r="JB61" s="94"/>
      <c r="JC61" s="92" t="str">
        <f>IF(ISBLANK($JH$3),"",IF(ISBLANK(Tipy!HR55),0,IF(AND(Tipy!HR55=Výsledky!$JF$3,Tipy!HT55=Výsledky!$JH$3),50,0)))</f>
        <v/>
      </c>
      <c r="JD61" s="92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92" t="str">
        <f>IF(ISBLANK($JH$3),"",IF(OR(Tipy!HU55=Výsledky!$JC$6,Tipy!HU55=Výsledky!$JC$7,Tipy!HU55=Výsledky!$JC$8,Tipy!HU55=Výsledky!$JC$9),30,0))</f>
        <v/>
      </c>
      <c r="JF61" s="92" t="str">
        <f>IF(ISBLANK($JH$3),"",IF(OR(Tipy!HV55=Výsledky!$JF$6,Tipy!HV55=Výsledky!$JF$7,Tipy!HV55=Výsledky!$JF$8,Tipy!HV55=Výsledky!$JF$9),10,0))</f>
        <v/>
      </c>
      <c r="JG61" s="93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95" t="str">
        <f>IF(ISBLANK($JH$3),"",IF(ISBLANK(Tipy!HR55),"-",SUM(JC61:JG61)))</f>
        <v/>
      </c>
      <c r="JI61" s="94"/>
      <c r="JJ61" s="92" t="str">
        <f>IF(ISBLANK($JO$3),"",IF(ISBLANK(Tipy!HX55),0,IF(AND(Tipy!HX55=Výsledky!$JM$3,Tipy!HZ55=Výsledky!$JO$3),50,0)))</f>
        <v/>
      </c>
      <c r="JK61" s="92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92" t="str">
        <f>IF(ISBLANK($JO$3),"",IF(OR(Tipy!IA55=Výsledky!$JJ$6,Tipy!IA55=Výsledky!$JJ$7,Tipy!IA55=Výsledky!$JJ$8,Tipy!IA55=Výsledky!$JJ$9),30,0))</f>
        <v/>
      </c>
      <c r="JM61" s="92" t="str">
        <f>IF(ISBLANK($JO$3),"",IF(OR(Tipy!IB55=Výsledky!$JM$6,Tipy!IB55=Výsledky!$JM$7,Tipy!IB55=Výsledky!$JM$8,Tipy!IB55=Výsledky!$JM$9),10,0))</f>
        <v/>
      </c>
      <c r="JN61" s="93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95" t="str">
        <f>IF(ISBLANK($JO$3),"",IF(ISBLANK(Tipy!HX55),"-",SUM(JJ61:JN61)))</f>
        <v/>
      </c>
      <c r="JP61" s="94"/>
      <c r="JQ61" s="92" t="str">
        <f>IF(ISBLANK($JV$3),"",IF(ISBLANK(Tipy!ID55),0,IF(AND(Tipy!ID55=Výsledky!$JT$3,Tipy!IF55=Výsledky!$JV$3),50,0)))</f>
        <v/>
      </c>
      <c r="JR61" s="92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92" t="str">
        <f>IF(ISBLANK($JV$3),"",IF(OR(Tipy!IG55=Výsledky!$JQ$6,Tipy!IG55=Výsledky!$JQ$7,Tipy!IG55=Výsledky!$JQ$8,Tipy!IG55=Výsledky!$JQ$9),30,0))</f>
        <v/>
      </c>
      <c r="JT61" s="92" t="str">
        <f>IF(ISBLANK($JV$3),"",IF(OR(Tipy!IH55=Výsledky!$JT$6,Tipy!IH55=Výsledky!$JT$7,Tipy!IH55=Výsledky!$JT$8,Tipy!IH55=Výsledky!$JT$9),10,0))</f>
        <v/>
      </c>
      <c r="JU61" s="93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95" t="str">
        <f>IF(ISBLANK($JV$3),"",IF(ISBLANK(Tipy!ID55),"-",SUM(JQ61:JU61)))</f>
        <v/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92">
        <f>IF(ISBLANK($IM$3),"",IF(ISBLANK(Tipy!GZ56),0,IF(AND(Tipy!GZ56=Výsledky!$IK$3,Tipy!HB56=Výsledky!$IM$3),50,0)))</f>
        <v>0</v>
      </c>
      <c r="II62" s="9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92">
        <f>IF(ISBLANK($IM$3),"",IF(OR(Tipy!HC56=Výsledky!$IH$6,Tipy!HC56=Výsledky!$IH$7,Tipy!HC56=Výsledky!$IH$8,Tipy!HC56=Výsledky!$IH$9),30,0))</f>
        <v>0</v>
      </c>
      <c r="IK62" s="92">
        <f>IF(ISBLANK($IM$3),"",IF(OR(Tipy!HD56=Výsledky!$IK$6,Tipy!HD56=Výsledky!$IK$7,Tipy!HD56=Výsledky!$IK$8,Tipy!HD56=Výsledky!$IK$9),10,0))</f>
        <v>0</v>
      </c>
      <c r="IL62" s="9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95" t="str">
        <f>IF(ISBLANK($IM$3),"",IF(ISBLANK(Tipy!GZ56),"-",SUM(IH62:IL62)))</f>
        <v>-</v>
      </c>
      <c r="IN62" s="94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94"/>
      <c r="IV62" s="92">
        <f>IF(ISBLANK($JA$3),"",IF(ISBLANK(Tipy!HL56),0,IF(AND(Tipy!HL56=Výsledky!$IY$3,Tipy!HN56=Výsledky!$JA$3),50,0)))</f>
        <v>0</v>
      </c>
      <c r="IW62" s="9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92">
        <f>IF(ISBLANK($JA$3),"",IF(OR(Tipy!HO56=Výsledky!$IV$6,Tipy!HO56=Výsledky!$IV$7,Tipy!HO56=Výsledky!$IV$8,Tipy!HO56=Výsledky!$IV$9),30,0))</f>
        <v>0</v>
      </c>
      <c r="IY62" s="92">
        <f>IF(ISBLANK($JA$3),"",IF(OR(Tipy!HP56=Výsledky!$IY$6,Tipy!HP56=Výsledky!$IY$7,Tipy!HP56=Výsledky!$IY$8,Tipy!HP56=Výsledky!$IY$9),10,0))</f>
        <v>0</v>
      </c>
      <c r="IZ62" s="9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95" t="str">
        <f>IF(ISBLANK($JA$3),"",IF(ISBLANK(Tipy!HL56),"-",SUM(IV62:IZ62)))</f>
        <v>-</v>
      </c>
      <c r="JB62" s="94"/>
      <c r="JC62" s="92" t="str">
        <f>IF(ISBLANK($JH$3),"",IF(ISBLANK(Tipy!HR56),0,IF(AND(Tipy!HR56=Výsledky!$JF$3,Tipy!HT56=Výsledky!$JH$3),50,0)))</f>
        <v/>
      </c>
      <c r="JD62" s="92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92" t="str">
        <f>IF(ISBLANK($JH$3),"",IF(OR(Tipy!HU56=Výsledky!$JC$6,Tipy!HU56=Výsledky!$JC$7,Tipy!HU56=Výsledky!$JC$8,Tipy!HU56=Výsledky!$JC$9),30,0))</f>
        <v/>
      </c>
      <c r="JF62" s="92" t="str">
        <f>IF(ISBLANK($JH$3),"",IF(OR(Tipy!HV56=Výsledky!$JF$6,Tipy!HV56=Výsledky!$JF$7,Tipy!HV56=Výsledky!$JF$8,Tipy!HV56=Výsledky!$JF$9),10,0))</f>
        <v/>
      </c>
      <c r="JG62" s="93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95" t="str">
        <f>IF(ISBLANK($JH$3),"",IF(ISBLANK(Tipy!HR56),"-",SUM(JC62:JG62)))</f>
        <v/>
      </c>
      <c r="JI62" s="94"/>
      <c r="JJ62" s="92" t="str">
        <f>IF(ISBLANK($JO$3),"",IF(ISBLANK(Tipy!HX56),0,IF(AND(Tipy!HX56=Výsledky!$JM$3,Tipy!HZ56=Výsledky!$JO$3),50,0)))</f>
        <v/>
      </c>
      <c r="JK62" s="92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92" t="str">
        <f>IF(ISBLANK($JO$3),"",IF(OR(Tipy!IA56=Výsledky!$JJ$6,Tipy!IA56=Výsledky!$JJ$7,Tipy!IA56=Výsledky!$JJ$8,Tipy!IA56=Výsledky!$JJ$9),30,0))</f>
        <v/>
      </c>
      <c r="JM62" s="92" t="str">
        <f>IF(ISBLANK($JO$3),"",IF(OR(Tipy!IB56=Výsledky!$JM$6,Tipy!IB56=Výsledky!$JM$7,Tipy!IB56=Výsledky!$JM$8,Tipy!IB56=Výsledky!$JM$9),10,0))</f>
        <v/>
      </c>
      <c r="JN62" s="93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95" t="str">
        <f>IF(ISBLANK($JO$3),"",IF(ISBLANK(Tipy!HX56),"-",SUM(JJ62:JN62)))</f>
        <v/>
      </c>
      <c r="JP62" s="94"/>
      <c r="JQ62" s="92" t="str">
        <f>IF(ISBLANK($JV$3),"",IF(ISBLANK(Tipy!ID56),0,IF(AND(Tipy!ID56=Výsledky!$JT$3,Tipy!IF56=Výsledky!$JV$3),50,0)))</f>
        <v/>
      </c>
      <c r="JR62" s="92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92" t="str">
        <f>IF(ISBLANK($JV$3),"",IF(OR(Tipy!IG56=Výsledky!$JQ$6,Tipy!IG56=Výsledky!$JQ$7,Tipy!IG56=Výsledky!$JQ$8,Tipy!IG56=Výsledky!$JQ$9),30,0))</f>
        <v/>
      </c>
      <c r="JT62" s="92" t="str">
        <f>IF(ISBLANK($JV$3),"",IF(OR(Tipy!IH56=Výsledky!$JT$6,Tipy!IH56=Výsledky!$JT$7,Tipy!IH56=Výsledky!$JT$8,Tipy!IH56=Výsledky!$JT$9),10,0))</f>
        <v/>
      </c>
      <c r="JU62" s="93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95" t="str">
        <f>IF(ISBLANK($JV$3),"",IF(ISBLANK(Tipy!ID56),"-",SUM(JQ62:JU62)))</f>
        <v/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92">
        <f>IF(ISBLANK($IM$3),"",IF(ISBLANK(Tipy!GZ57),0,IF(AND(Tipy!GZ57=Výsledky!$IK$3,Tipy!HB57=Výsledky!$IM$3),50,0)))</f>
        <v>0</v>
      </c>
      <c r="II63" s="9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92">
        <f>IF(ISBLANK($IM$3),"",IF(OR(Tipy!HC57=Výsledky!$IH$6,Tipy!HC57=Výsledky!$IH$7,Tipy!HC57=Výsledky!$IH$8,Tipy!HC57=Výsledky!$IH$9),30,0))</f>
        <v>0</v>
      </c>
      <c r="IK63" s="92">
        <f>IF(ISBLANK($IM$3),"",IF(OR(Tipy!HD57=Výsledky!$IK$6,Tipy!HD57=Výsledky!$IK$7,Tipy!HD57=Výsledky!$IK$8,Tipy!HD57=Výsledky!$IK$9),10,0))</f>
        <v>0</v>
      </c>
      <c r="IL63" s="9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95" t="str">
        <f>IF(ISBLANK($IM$3),"",IF(ISBLANK(Tipy!GZ57),"-",SUM(IH63:IL63)))</f>
        <v>-</v>
      </c>
      <c r="IN63" s="94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94"/>
      <c r="IV63" s="92">
        <f>IF(ISBLANK($JA$3),"",IF(ISBLANK(Tipy!HL57),0,IF(AND(Tipy!HL57=Výsledky!$IY$3,Tipy!HN57=Výsledky!$JA$3),50,0)))</f>
        <v>0</v>
      </c>
      <c r="IW63" s="9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92">
        <f>IF(ISBLANK($JA$3),"",IF(OR(Tipy!HO57=Výsledky!$IV$6,Tipy!HO57=Výsledky!$IV$7,Tipy!HO57=Výsledky!$IV$8,Tipy!HO57=Výsledky!$IV$9),30,0))</f>
        <v>0</v>
      </c>
      <c r="IY63" s="92">
        <f>IF(ISBLANK($JA$3),"",IF(OR(Tipy!HP57=Výsledky!$IY$6,Tipy!HP57=Výsledky!$IY$7,Tipy!HP57=Výsledky!$IY$8,Tipy!HP57=Výsledky!$IY$9),10,0))</f>
        <v>0</v>
      </c>
      <c r="IZ63" s="9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95" t="str">
        <f>IF(ISBLANK($JA$3),"",IF(ISBLANK(Tipy!HL57),"-",SUM(IV63:IZ63)))</f>
        <v>-</v>
      </c>
      <c r="JB63" s="94"/>
      <c r="JC63" s="92" t="str">
        <f>IF(ISBLANK($JH$3),"",IF(ISBLANK(Tipy!HR57),0,IF(AND(Tipy!HR57=Výsledky!$JF$3,Tipy!HT57=Výsledky!$JH$3),50,0)))</f>
        <v/>
      </c>
      <c r="JD63" s="92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92" t="str">
        <f>IF(ISBLANK($JH$3),"",IF(OR(Tipy!HU57=Výsledky!$JC$6,Tipy!HU57=Výsledky!$JC$7,Tipy!HU57=Výsledky!$JC$8,Tipy!HU57=Výsledky!$JC$9),30,0))</f>
        <v/>
      </c>
      <c r="JF63" s="92" t="str">
        <f>IF(ISBLANK($JH$3),"",IF(OR(Tipy!HV57=Výsledky!$JF$6,Tipy!HV57=Výsledky!$JF$7,Tipy!HV57=Výsledky!$JF$8,Tipy!HV57=Výsledky!$JF$9),10,0))</f>
        <v/>
      </c>
      <c r="JG63" s="93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95" t="str">
        <f>IF(ISBLANK($JH$3),"",IF(ISBLANK(Tipy!HR57),"-",SUM(JC63:JG63)))</f>
        <v/>
      </c>
      <c r="JI63" s="94"/>
      <c r="JJ63" s="92" t="str">
        <f>IF(ISBLANK($JO$3),"",IF(ISBLANK(Tipy!HX57),0,IF(AND(Tipy!HX57=Výsledky!$JM$3,Tipy!HZ57=Výsledky!$JO$3),50,0)))</f>
        <v/>
      </c>
      <c r="JK63" s="92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92" t="str">
        <f>IF(ISBLANK($JO$3),"",IF(OR(Tipy!IA57=Výsledky!$JJ$6,Tipy!IA57=Výsledky!$JJ$7,Tipy!IA57=Výsledky!$JJ$8,Tipy!IA57=Výsledky!$JJ$9),30,0))</f>
        <v/>
      </c>
      <c r="JM63" s="92" t="str">
        <f>IF(ISBLANK($JO$3),"",IF(OR(Tipy!IB57=Výsledky!$JM$6,Tipy!IB57=Výsledky!$JM$7,Tipy!IB57=Výsledky!$JM$8,Tipy!IB57=Výsledky!$JM$9),10,0))</f>
        <v/>
      </c>
      <c r="JN63" s="93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95" t="str">
        <f>IF(ISBLANK($JO$3),"",IF(ISBLANK(Tipy!HX57),"-",SUM(JJ63:JN63)))</f>
        <v/>
      </c>
      <c r="JP63" s="94"/>
      <c r="JQ63" s="92" t="str">
        <f>IF(ISBLANK($JV$3),"",IF(ISBLANK(Tipy!ID57),0,IF(AND(Tipy!ID57=Výsledky!$JT$3,Tipy!IF57=Výsledky!$JV$3),50,0)))</f>
        <v/>
      </c>
      <c r="JR63" s="92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92" t="str">
        <f>IF(ISBLANK($JV$3),"",IF(OR(Tipy!IG57=Výsledky!$JQ$6,Tipy!IG57=Výsledky!$JQ$7,Tipy!IG57=Výsledky!$JQ$8,Tipy!IG57=Výsledky!$JQ$9),30,0))</f>
        <v/>
      </c>
      <c r="JT63" s="92" t="str">
        <f>IF(ISBLANK($JV$3),"",IF(OR(Tipy!IH57=Výsledky!$JT$6,Tipy!IH57=Výsledky!$JT$7,Tipy!IH57=Výsledky!$JT$8,Tipy!IH57=Výsledky!$JT$9),10,0))</f>
        <v/>
      </c>
      <c r="JU63" s="93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95" t="str">
        <f>IF(ISBLANK($JV$3),"",IF(ISBLANK(Tipy!ID57),"-",SUM(JQ63:JU63)))</f>
        <v/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92">
        <f>IF(ISBLANK($IM$3),"",IF(ISBLANK(Tipy!GZ58),0,IF(AND(Tipy!GZ58=Výsledky!$IK$3,Tipy!HB58=Výsledky!$IM$3),50,0)))</f>
        <v>0</v>
      </c>
      <c r="II64" s="9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92">
        <f>IF(ISBLANK($IM$3),"",IF(OR(Tipy!HC58=Výsledky!$IH$6,Tipy!HC58=Výsledky!$IH$7,Tipy!HC58=Výsledky!$IH$8,Tipy!HC58=Výsledky!$IH$9),30,0))</f>
        <v>0</v>
      </c>
      <c r="IK64" s="92">
        <f>IF(ISBLANK($IM$3),"",IF(OR(Tipy!HD58=Výsledky!$IK$6,Tipy!HD58=Výsledky!$IK$7,Tipy!HD58=Výsledky!$IK$8,Tipy!HD58=Výsledky!$IK$9),10,0))</f>
        <v>0</v>
      </c>
      <c r="IL64" s="9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95" t="str">
        <f>IF(ISBLANK($IM$3),"",IF(ISBLANK(Tipy!GZ58),"-",SUM(IH64:IL64)))</f>
        <v>-</v>
      </c>
      <c r="IN64" s="94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94"/>
      <c r="IV64" s="92">
        <f>IF(ISBLANK($JA$3),"",IF(ISBLANK(Tipy!HL58),0,IF(AND(Tipy!HL58=Výsledky!$IY$3,Tipy!HN58=Výsledky!$JA$3),50,0)))</f>
        <v>0</v>
      </c>
      <c r="IW64" s="9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92">
        <f>IF(ISBLANK($JA$3),"",IF(OR(Tipy!HO58=Výsledky!$IV$6,Tipy!HO58=Výsledky!$IV$7,Tipy!HO58=Výsledky!$IV$8,Tipy!HO58=Výsledky!$IV$9),30,0))</f>
        <v>0</v>
      </c>
      <c r="IY64" s="92">
        <f>IF(ISBLANK($JA$3),"",IF(OR(Tipy!HP58=Výsledky!$IY$6,Tipy!HP58=Výsledky!$IY$7,Tipy!HP58=Výsledky!$IY$8,Tipy!HP58=Výsledky!$IY$9),10,0))</f>
        <v>0</v>
      </c>
      <c r="IZ64" s="9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95" t="str">
        <f>IF(ISBLANK($JA$3),"",IF(ISBLANK(Tipy!HL58),"-",SUM(IV64:IZ64)))</f>
        <v>-</v>
      </c>
      <c r="JB64" s="94"/>
      <c r="JC64" s="92" t="str">
        <f>IF(ISBLANK($JH$3),"",IF(ISBLANK(Tipy!HR58),0,IF(AND(Tipy!HR58=Výsledky!$JF$3,Tipy!HT58=Výsledky!$JH$3),50,0)))</f>
        <v/>
      </c>
      <c r="JD64" s="92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92" t="str">
        <f>IF(ISBLANK($JH$3),"",IF(OR(Tipy!HU58=Výsledky!$JC$6,Tipy!HU58=Výsledky!$JC$7,Tipy!HU58=Výsledky!$JC$8,Tipy!HU58=Výsledky!$JC$9),30,0))</f>
        <v/>
      </c>
      <c r="JF64" s="92" t="str">
        <f>IF(ISBLANK($JH$3),"",IF(OR(Tipy!HV58=Výsledky!$JF$6,Tipy!HV58=Výsledky!$JF$7,Tipy!HV58=Výsledky!$JF$8,Tipy!HV58=Výsledky!$JF$9),10,0))</f>
        <v/>
      </c>
      <c r="JG64" s="93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95" t="str">
        <f>IF(ISBLANK($JH$3),"",IF(ISBLANK(Tipy!HR58),"-",SUM(JC64:JG64)))</f>
        <v/>
      </c>
      <c r="JI64" s="94"/>
      <c r="JJ64" s="92" t="str">
        <f>IF(ISBLANK($JO$3),"",IF(ISBLANK(Tipy!HX58),0,IF(AND(Tipy!HX58=Výsledky!$JM$3,Tipy!HZ58=Výsledky!$JO$3),50,0)))</f>
        <v/>
      </c>
      <c r="JK64" s="92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92" t="str">
        <f>IF(ISBLANK($JO$3),"",IF(OR(Tipy!IA58=Výsledky!$JJ$6,Tipy!IA58=Výsledky!$JJ$7,Tipy!IA58=Výsledky!$JJ$8,Tipy!IA58=Výsledky!$JJ$9),30,0))</f>
        <v/>
      </c>
      <c r="JM64" s="92" t="str">
        <f>IF(ISBLANK($JO$3),"",IF(OR(Tipy!IB58=Výsledky!$JM$6,Tipy!IB58=Výsledky!$JM$7,Tipy!IB58=Výsledky!$JM$8,Tipy!IB58=Výsledky!$JM$9),10,0))</f>
        <v/>
      </c>
      <c r="JN64" s="93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95" t="str">
        <f>IF(ISBLANK($JO$3),"",IF(ISBLANK(Tipy!HX58),"-",SUM(JJ64:JN64)))</f>
        <v/>
      </c>
      <c r="JP64" s="94"/>
      <c r="JQ64" s="92" t="str">
        <f>IF(ISBLANK($JV$3),"",IF(ISBLANK(Tipy!ID58),0,IF(AND(Tipy!ID58=Výsledky!$JT$3,Tipy!IF58=Výsledky!$JV$3),50,0)))</f>
        <v/>
      </c>
      <c r="JR64" s="92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92" t="str">
        <f>IF(ISBLANK($JV$3),"",IF(OR(Tipy!IG58=Výsledky!$JQ$6,Tipy!IG58=Výsledky!$JQ$7,Tipy!IG58=Výsledky!$JQ$8,Tipy!IG58=Výsledky!$JQ$9),30,0))</f>
        <v/>
      </c>
      <c r="JT64" s="92" t="str">
        <f>IF(ISBLANK($JV$3),"",IF(OR(Tipy!IH58=Výsledky!$JT$6,Tipy!IH58=Výsledky!$JT$7,Tipy!IH58=Výsledky!$JT$8,Tipy!IH58=Výsledky!$JT$9),10,0))</f>
        <v/>
      </c>
      <c r="JU64" s="93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95" t="str">
        <f>IF(ISBLANK($JV$3),"",IF(ISBLANK(Tipy!ID58),"-",SUM(JQ64:JU64)))</f>
        <v/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92">
        <f>IF(ISBLANK($IM$3),"",IF(ISBLANK(Tipy!GZ59),0,IF(AND(Tipy!GZ59=Výsledky!$IK$3,Tipy!HB59=Výsledky!$IM$3),50,0)))</f>
        <v>0</v>
      </c>
      <c r="II65" s="9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92">
        <f>IF(ISBLANK($IM$3),"",IF(OR(Tipy!HC59=Výsledky!$IH$6,Tipy!HC59=Výsledky!$IH$7,Tipy!HC59=Výsledky!$IH$8,Tipy!HC59=Výsledky!$IH$9),30,0))</f>
        <v>0</v>
      </c>
      <c r="IK65" s="92">
        <f>IF(ISBLANK($IM$3),"",IF(OR(Tipy!HD59=Výsledky!$IK$6,Tipy!HD59=Výsledky!$IK$7,Tipy!HD59=Výsledky!$IK$8,Tipy!HD59=Výsledky!$IK$9),10,0))</f>
        <v>0</v>
      </c>
      <c r="IL65" s="9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95" t="str">
        <f>IF(ISBLANK($IM$3),"",IF(ISBLANK(Tipy!GZ59),"-",SUM(IH65:IL65)))</f>
        <v>-</v>
      </c>
      <c r="IN65" s="94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94"/>
      <c r="IV65" s="92">
        <f>IF(ISBLANK($JA$3),"",IF(ISBLANK(Tipy!HL59),0,IF(AND(Tipy!HL59=Výsledky!$IY$3,Tipy!HN59=Výsledky!$JA$3),50,0)))</f>
        <v>0</v>
      </c>
      <c r="IW65" s="9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92">
        <f>IF(ISBLANK($JA$3),"",IF(OR(Tipy!HO59=Výsledky!$IV$6,Tipy!HO59=Výsledky!$IV$7,Tipy!HO59=Výsledky!$IV$8,Tipy!HO59=Výsledky!$IV$9),30,0))</f>
        <v>0</v>
      </c>
      <c r="IY65" s="92">
        <f>IF(ISBLANK($JA$3),"",IF(OR(Tipy!HP59=Výsledky!$IY$6,Tipy!HP59=Výsledky!$IY$7,Tipy!HP59=Výsledky!$IY$8,Tipy!HP59=Výsledky!$IY$9),10,0))</f>
        <v>0</v>
      </c>
      <c r="IZ65" s="9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95" t="str">
        <f>IF(ISBLANK($JA$3),"",IF(ISBLANK(Tipy!HL59),"-",SUM(IV65:IZ65)))</f>
        <v>-</v>
      </c>
      <c r="JB65" s="94"/>
      <c r="JC65" s="92" t="str">
        <f>IF(ISBLANK($JH$3),"",IF(ISBLANK(Tipy!HR59),0,IF(AND(Tipy!HR59=Výsledky!$JF$3,Tipy!HT59=Výsledky!$JH$3),50,0)))</f>
        <v/>
      </c>
      <c r="JD65" s="92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92" t="str">
        <f>IF(ISBLANK($JH$3),"",IF(OR(Tipy!HU59=Výsledky!$JC$6,Tipy!HU59=Výsledky!$JC$7,Tipy!HU59=Výsledky!$JC$8,Tipy!HU59=Výsledky!$JC$9),30,0))</f>
        <v/>
      </c>
      <c r="JF65" s="92" t="str">
        <f>IF(ISBLANK($JH$3),"",IF(OR(Tipy!HV59=Výsledky!$JF$6,Tipy!HV59=Výsledky!$JF$7,Tipy!HV59=Výsledky!$JF$8,Tipy!HV59=Výsledky!$JF$9),10,0))</f>
        <v/>
      </c>
      <c r="JG65" s="93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95" t="str">
        <f>IF(ISBLANK($JH$3),"",IF(ISBLANK(Tipy!HR59),"-",SUM(JC65:JG65)))</f>
        <v/>
      </c>
      <c r="JI65" s="94"/>
      <c r="JJ65" s="92" t="str">
        <f>IF(ISBLANK($JO$3),"",IF(ISBLANK(Tipy!HX59),0,IF(AND(Tipy!HX59=Výsledky!$JM$3,Tipy!HZ59=Výsledky!$JO$3),50,0)))</f>
        <v/>
      </c>
      <c r="JK65" s="92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92" t="str">
        <f>IF(ISBLANK($JO$3),"",IF(OR(Tipy!IA59=Výsledky!$JJ$6,Tipy!IA59=Výsledky!$JJ$7,Tipy!IA59=Výsledky!$JJ$8,Tipy!IA59=Výsledky!$JJ$9),30,0))</f>
        <v/>
      </c>
      <c r="JM65" s="92" t="str">
        <f>IF(ISBLANK($JO$3),"",IF(OR(Tipy!IB59=Výsledky!$JM$6,Tipy!IB59=Výsledky!$JM$7,Tipy!IB59=Výsledky!$JM$8,Tipy!IB59=Výsledky!$JM$9),10,0))</f>
        <v/>
      </c>
      <c r="JN65" s="93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95" t="str">
        <f>IF(ISBLANK($JO$3),"",IF(ISBLANK(Tipy!HX59),"-",SUM(JJ65:JN65)))</f>
        <v/>
      </c>
      <c r="JP65" s="94"/>
      <c r="JQ65" s="92" t="str">
        <f>IF(ISBLANK($JV$3),"",IF(ISBLANK(Tipy!ID59),0,IF(AND(Tipy!ID59=Výsledky!$JT$3,Tipy!IF59=Výsledky!$JV$3),50,0)))</f>
        <v/>
      </c>
      <c r="JR65" s="92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92" t="str">
        <f>IF(ISBLANK($JV$3),"",IF(OR(Tipy!IG59=Výsledky!$JQ$6,Tipy!IG59=Výsledky!$JQ$7,Tipy!IG59=Výsledky!$JQ$8,Tipy!IG59=Výsledky!$JQ$9),30,0))</f>
        <v/>
      </c>
      <c r="JT65" s="92" t="str">
        <f>IF(ISBLANK($JV$3),"",IF(OR(Tipy!IH59=Výsledky!$JT$6,Tipy!IH59=Výsledky!$JT$7,Tipy!IH59=Výsledky!$JT$8,Tipy!IH59=Výsledky!$JT$9),10,0))</f>
        <v/>
      </c>
      <c r="JU65" s="93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95" t="str">
        <f>IF(ISBLANK($JV$3),"",IF(ISBLANK(Tipy!ID59),"-",SUM(JQ65:JU65)))</f>
        <v/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92">
        <f>IF(ISBLANK($IM$3),"",IF(ISBLANK(Tipy!GZ60),0,IF(AND(Tipy!GZ60=Výsledky!$IK$3,Tipy!HB60=Výsledky!$IM$3),50,0)))</f>
        <v>0</v>
      </c>
      <c r="II66" s="9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92">
        <f>IF(ISBLANK($IM$3),"",IF(OR(Tipy!HC60=Výsledky!$IH$6,Tipy!HC60=Výsledky!$IH$7,Tipy!HC60=Výsledky!$IH$8,Tipy!HC60=Výsledky!$IH$9),30,0))</f>
        <v>0</v>
      </c>
      <c r="IK66" s="92">
        <f>IF(ISBLANK($IM$3),"",IF(OR(Tipy!HD60=Výsledky!$IK$6,Tipy!HD60=Výsledky!$IK$7,Tipy!HD60=Výsledky!$IK$8,Tipy!HD60=Výsledky!$IK$9),10,0))</f>
        <v>0</v>
      </c>
      <c r="IL66" s="9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95" t="str">
        <f>IF(ISBLANK($IM$3),"",IF(ISBLANK(Tipy!GZ60),"-",SUM(IH66:IL66)))</f>
        <v>-</v>
      </c>
      <c r="IN66" s="94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94"/>
      <c r="IV66" s="92">
        <f>IF(ISBLANK($JA$3),"",IF(ISBLANK(Tipy!HL60),0,IF(AND(Tipy!HL60=Výsledky!$IY$3,Tipy!HN60=Výsledky!$JA$3),50,0)))</f>
        <v>0</v>
      </c>
      <c r="IW66" s="9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92">
        <f>IF(ISBLANK($JA$3),"",IF(OR(Tipy!HO60=Výsledky!$IV$6,Tipy!HO60=Výsledky!$IV$7,Tipy!HO60=Výsledky!$IV$8,Tipy!HO60=Výsledky!$IV$9),30,0))</f>
        <v>0</v>
      </c>
      <c r="IY66" s="92">
        <f>IF(ISBLANK($JA$3),"",IF(OR(Tipy!HP60=Výsledky!$IY$6,Tipy!HP60=Výsledky!$IY$7,Tipy!HP60=Výsledky!$IY$8,Tipy!HP60=Výsledky!$IY$9),10,0))</f>
        <v>0</v>
      </c>
      <c r="IZ66" s="9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95" t="str">
        <f>IF(ISBLANK($JA$3),"",IF(ISBLANK(Tipy!HL60),"-",SUM(IV66:IZ66)))</f>
        <v>-</v>
      </c>
      <c r="JB66" s="94"/>
      <c r="JC66" s="92" t="str">
        <f>IF(ISBLANK($JH$3),"",IF(ISBLANK(Tipy!HR60),0,IF(AND(Tipy!HR60=Výsledky!$JF$3,Tipy!HT60=Výsledky!$JH$3),50,0)))</f>
        <v/>
      </c>
      <c r="JD66" s="92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92" t="str">
        <f>IF(ISBLANK($JH$3),"",IF(OR(Tipy!HU60=Výsledky!$JC$6,Tipy!HU60=Výsledky!$JC$7,Tipy!HU60=Výsledky!$JC$8,Tipy!HU60=Výsledky!$JC$9),30,0))</f>
        <v/>
      </c>
      <c r="JF66" s="92" t="str">
        <f>IF(ISBLANK($JH$3),"",IF(OR(Tipy!HV60=Výsledky!$JF$6,Tipy!HV60=Výsledky!$JF$7,Tipy!HV60=Výsledky!$JF$8,Tipy!HV60=Výsledky!$JF$9),10,0))</f>
        <v/>
      </c>
      <c r="JG66" s="93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95" t="str">
        <f>IF(ISBLANK($JH$3),"",IF(ISBLANK(Tipy!HR60),"-",SUM(JC66:JG66)))</f>
        <v/>
      </c>
      <c r="JI66" s="94"/>
      <c r="JJ66" s="92" t="str">
        <f>IF(ISBLANK($JO$3),"",IF(ISBLANK(Tipy!HX60),0,IF(AND(Tipy!HX60=Výsledky!$JM$3,Tipy!HZ60=Výsledky!$JO$3),50,0)))</f>
        <v/>
      </c>
      <c r="JK66" s="92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92" t="str">
        <f>IF(ISBLANK($JO$3),"",IF(OR(Tipy!IA60=Výsledky!$JJ$6,Tipy!IA60=Výsledky!$JJ$7,Tipy!IA60=Výsledky!$JJ$8,Tipy!IA60=Výsledky!$JJ$9),30,0))</f>
        <v/>
      </c>
      <c r="JM66" s="92" t="str">
        <f>IF(ISBLANK($JO$3),"",IF(OR(Tipy!IB60=Výsledky!$JM$6,Tipy!IB60=Výsledky!$JM$7,Tipy!IB60=Výsledky!$JM$8,Tipy!IB60=Výsledky!$JM$9),10,0))</f>
        <v/>
      </c>
      <c r="JN66" s="93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95" t="str">
        <f>IF(ISBLANK($JO$3),"",IF(ISBLANK(Tipy!HX60),"-",SUM(JJ66:JN66)))</f>
        <v/>
      </c>
      <c r="JP66" s="94"/>
      <c r="JQ66" s="92" t="str">
        <f>IF(ISBLANK($JV$3),"",IF(ISBLANK(Tipy!ID60),0,IF(AND(Tipy!ID60=Výsledky!$JT$3,Tipy!IF60=Výsledky!$JV$3),50,0)))</f>
        <v/>
      </c>
      <c r="JR66" s="92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92" t="str">
        <f>IF(ISBLANK($JV$3),"",IF(OR(Tipy!IG60=Výsledky!$JQ$6,Tipy!IG60=Výsledky!$JQ$7,Tipy!IG60=Výsledky!$JQ$8,Tipy!IG60=Výsledky!$JQ$9),30,0))</f>
        <v/>
      </c>
      <c r="JT66" s="92" t="str">
        <f>IF(ISBLANK($JV$3),"",IF(OR(Tipy!IH60=Výsledky!$JT$6,Tipy!IH60=Výsledky!$JT$7,Tipy!IH60=Výsledky!$JT$8,Tipy!IH60=Výsledky!$JT$9),10,0))</f>
        <v/>
      </c>
      <c r="JU66" s="93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95" t="str">
        <f>IF(ISBLANK($JV$3),"",IF(ISBLANK(Tipy!ID60),"-",SUM(JQ66:JU66)))</f>
        <v/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92">
        <f>IF(ISBLANK($IM$3),"",IF(ISBLANK(Tipy!GZ61),0,IF(AND(Tipy!GZ61=Výsledky!$IK$3,Tipy!HB61=Výsledky!$IM$3),50,0)))</f>
        <v>0</v>
      </c>
      <c r="II67" s="9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92">
        <f>IF(ISBLANK($IM$3),"",IF(OR(Tipy!HC61=Výsledky!$IH$6,Tipy!HC61=Výsledky!$IH$7,Tipy!HC61=Výsledky!$IH$8,Tipy!HC61=Výsledky!$IH$9),30,0))</f>
        <v>0</v>
      </c>
      <c r="IK67" s="92">
        <f>IF(ISBLANK($IM$3),"",IF(OR(Tipy!HD61=Výsledky!$IK$6,Tipy!HD61=Výsledky!$IK$7,Tipy!HD61=Výsledky!$IK$8,Tipy!HD61=Výsledky!$IK$9),10,0))</f>
        <v>0</v>
      </c>
      <c r="IL67" s="9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95" t="str">
        <f>IF(ISBLANK($IM$3),"",IF(ISBLANK(Tipy!GZ61),"-",SUM(IH67:IL67)))</f>
        <v>-</v>
      </c>
      <c r="IN67" s="94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94"/>
      <c r="IV67" s="92">
        <f>IF(ISBLANK($JA$3),"",IF(ISBLANK(Tipy!HL61),0,IF(AND(Tipy!HL61=Výsledky!$IY$3,Tipy!HN61=Výsledky!$JA$3),50,0)))</f>
        <v>0</v>
      </c>
      <c r="IW67" s="9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92">
        <f>IF(ISBLANK($JA$3),"",IF(OR(Tipy!HO61=Výsledky!$IV$6,Tipy!HO61=Výsledky!$IV$7,Tipy!HO61=Výsledky!$IV$8,Tipy!HO61=Výsledky!$IV$9),30,0))</f>
        <v>0</v>
      </c>
      <c r="IY67" s="92">
        <f>IF(ISBLANK($JA$3),"",IF(OR(Tipy!HP61=Výsledky!$IY$6,Tipy!HP61=Výsledky!$IY$7,Tipy!HP61=Výsledky!$IY$8,Tipy!HP61=Výsledky!$IY$9),10,0))</f>
        <v>0</v>
      </c>
      <c r="IZ67" s="9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95" t="str">
        <f>IF(ISBLANK($JA$3),"",IF(ISBLANK(Tipy!HL61),"-",SUM(IV67:IZ67)))</f>
        <v>-</v>
      </c>
      <c r="JB67" s="94"/>
      <c r="JC67" s="92" t="str">
        <f>IF(ISBLANK($JH$3),"",IF(ISBLANK(Tipy!HR61),0,IF(AND(Tipy!HR61=Výsledky!$JF$3,Tipy!HT61=Výsledky!$JH$3),50,0)))</f>
        <v/>
      </c>
      <c r="JD67" s="92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92" t="str">
        <f>IF(ISBLANK($JH$3),"",IF(OR(Tipy!HU61=Výsledky!$JC$6,Tipy!HU61=Výsledky!$JC$7,Tipy!HU61=Výsledky!$JC$8,Tipy!HU61=Výsledky!$JC$9),30,0))</f>
        <v/>
      </c>
      <c r="JF67" s="92" t="str">
        <f>IF(ISBLANK($JH$3),"",IF(OR(Tipy!HV61=Výsledky!$JF$6,Tipy!HV61=Výsledky!$JF$7,Tipy!HV61=Výsledky!$JF$8,Tipy!HV61=Výsledky!$JF$9),10,0))</f>
        <v/>
      </c>
      <c r="JG67" s="93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95" t="str">
        <f>IF(ISBLANK($JH$3),"",IF(ISBLANK(Tipy!HR61),"-",SUM(JC67:JG67)))</f>
        <v/>
      </c>
      <c r="JI67" s="94"/>
      <c r="JJ67" s="92" t="str">
        <f>IF(ISBLANK($JO$3),"",IF(ISBLANK(Tipy!HX61),0,IF(AND(Tipy!HX61=Výsledky!$JM$3,Tipy!HZ61=Výsledky!$JO$3),50,0)))</f>
        <v/>
      </c>
      <c r="JK67" s="92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92" t="str">
        <f>IF(ISBLANK($JO$3),"",IF(OR(Tipy!IA61=Výsledky!$JJ$6,Tipy!IA61=Výsledky!$JJ$7,Tipy!IA61=Výsledky!$JJ$8,Tipy!IA61=Výsledky!$JJ$9),30,0))</f>
        <v/>
      </c>
      <c r="JM67" s="92" t="str">
        <f>IF(ISBLANK($JO$3),"",IF(OR(Tipy!IB61=Výsledky!$JM$6,Tipy!IB61=Výsledky!$JM$7,Tipy!IB61=Výsledky!$JM$8,Tipy!IB61=Výsledky!$JM$9),10,0))</f>
        <v/>
      </c>
      <c r="JN67" s="93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95" t="str">
        <f>IF(ISBLANK($JO$3),"",IF(ISBLANK(Tipy!HX61),"-",SUM(JJ67:JN67)))</f>
        <v/>
      </c>
      <c r="JP67" s="94"/>
      <c r="JQ67" s="92" t="str">
        <f>IF(ISBLANK($JV$3),"",IF(ISBLANK(Tipy!ID61),0,IF(AND(Tipy!ID61=Výsledky!$JT$3,Tipy!IF61=Výsledky!$JV$3),50,0)))</f>
        <v/>
      </c>
      <c r="JR67" s="92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92" t="str">
        <f>IF(ISBLANK($JV$3),"",IF(OR(Tipy!IG61=Výsledky!$JQ$6,Tipy!IG61=Výsledky!$JQ$7,Tipy!IG61=Výsledky!$JQ$8,Tipy!IG61=Výsledky!$JQ$9),30,0))</f>
        <v/>
      </c>
      <c r="JT67" s="92" t="str">
        <f>IF(ISBLANK($JV$3),"",IF(OR(Tipy!IH61=Výsledky!$JT$6,Tipy!IH61=Výsledky!$JT$7,Tipy!IH61=Výsledky!$JT$8,Tipy!IH61=Výsledky!$JT$9),10,0))</f>
        <v/>
      </c>
      <c r="JU67" s="93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95" t="str">
        <f>IF(ISBLANK($JV$3),"",IF(ISBLANK(Tipy!ID61),"-",SUM(JQ67:JU67)))</f>
        <v/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92">
        <f>IF(ISBLANK($IM$3),"",IF(ISBLANK(Tipy!GZ62),0,IF(AND(Tipy!GZ62=Výsledky!$IK$3,Tipy!HB62=Výsledky!$IM$3),50,0)))</f>
        <v>0</v>
      </c>
      <c r="II68" s="9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92">
        <f>IF(ISBLANK($IM$3),"",IF(OR(Tipy!HC62=Výsledky!$IH$6,Tipy!HC62=Výsledky!$IH$7,Tipy!HC62=Výsledky!$IH$8,Tipy!HC62=Výsledky!$IH$9),30,0))</f>
        <v>0</v>
      </c>
      <c r="IK68" s="92">
        <f>IF(ISBLANK($IM$3),"",IF(OR(Tipy!HD62=Výsledky!$IK$6,Tipy!HD62=Výsledky!$IK$7,Tipy!HD62=Výsledky!$IK$8,Tipy!HD62=Výsledky!$IK$9),10,0))</f>
        <v>0</v>
      </c>
      <c r="IL68" s="9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95" t="str">
        <f>IF(ISBLANK($IM$3),"",IF(ISBLANK(Tipy!GZ62),"-",SUM(IH68:IL68)))</f>
        <v>-</v>
      </c>
      <c r="IN68" s="94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94"/>
      <c r="IV68" s="92">
        <f>IF(ISBLANK($JA$3),"",IF(ISBLANK(Tipy!HL62),0,IF(AND(Tipy!HL62=Výsledky!$IY$3,Tipy!HN62=Výsledky!$JA$3),50,0)))</f>
        <v>0</v>
      </c>
      <c r="IW68" s="9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92">
        <f>IF(ISBLANK($JA$3),"",IF(OR(Tipy!HO62=Výsledky!$IV$6,Tipy!HO62=Výsledky!$IV$7,Tipy!HO62=Výsledky!$IV$8,Tipy!HO62=Výsledky!$IV$9),30,0))</f>
        <v>0</v>
      </c>
      <c r="IY68" s="92">
        <f>IF(ISBLANK($JA$3),"",IF(OR(Tipy!HP62=Výsledky!$IY$6,Tipy!HP62=Výsledky!$IY$7,Tipy!HP62=Výsledky!$IY$8,Tipy!HP62=Výsledky!$IY$9),10,0))</f>
        <v>0</v>
      </c>
      <c r="IZ68" s="9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95" t="str">
        <f>IF(ISBLANK($JA$3),"",IF(ISBLANK(Tipy!HL62),"-",SUM(IV68:IZ68)))</f>
        <v>-</v>
      </c>
      <c r="JB68" s="94"/>
      <c r="JC68" s="92" t="str">
        <f>IF(ISBLANK($JH$3),"",IF(ISBLANK(Tipy!HR62),0,IF(AND(Tipy!HR62=Výsledky!$JF$3,Tipy!HT62=Výsledky!$JH$3),50,0)))</f>
        <v/>
      </c>
      <c r="JD68" s="92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92" t="str">
        <f>IF(ISBLANK($JH$3),"",IF(OR(Tipy!HU62=Výsledky!$JC$6,Tipy!HU62=Výsledky!$JC$7,Tipy!HU62=Výsledky!$JC$8,Tipy!HU62=Výsledky!$JC$9),30,0))</f>
        <v/>
      </c>
      <c r="JF68" s="92" t="str">
        <f>IF(ISBLANK($JH$3),"",IF(OR(Tipy!HV62=Výsledky!$JF$6,Tipy!HV62=Výsledky!$JF$7,Tipy!HV62=Výsledky!$JF$8,Tipy!HV62=Výsledky!$JF$9),10,0))</f>
        <v/>
      </c>
      <c r="JG68" s="93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95" t="str">
        <f>IF(ISBLANK($JH$3),"",IF(ISBLANK(Tipy!HR62),"-",SUM(JC68:JG68)))</f>
        <v/>
      </c>
      <c r="JI68" s="94"/>
      <c r="JJ68" s="92" t="str">
        <f>IF(ISBLANK($JO$3),"",IF(ISBLANK(Tipy!HX62),0,IF(AND(Tipy!HX62=Výsledky!$JM$3,Tipy!HZ62=Výsledky!$JO$3),50,0)))</f>
        <v/>
      </c>
      <c r="JK68" s="92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92" t="str">
        <f>IF(ISBLANK($JO$3),"",IF(OR(Tipy!IA62=Výsledky!$JJ$6,Tipy!IA62=Výsledky!$JJ$7,Tipy!IA62=Výsledky!$JJ$8,Tipy!IA62=Výsledky!$JJ$9),30,0))</f>
        <v/>
      </c>
      <c r="JM68" s="92" t="str">
        <f>IF(ISBLANK($JO$3),"",IF(OR(Tipy!IB62=Výsledky!$JM$6,Tipy!IB62=Výsledky!$JM$7,Tipy!IB62=Výsledky!$JM$8,Tipy!IB62=Výsledky!$JM$9),10,0))</f>
        <v/>
      </c>
      <c r="JN68" s="93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95" t="str">
        <f>IF(ISBLANK($JO$3),"",IF(ISBLANK(Tipy!HX62),"-",SUM(JJ68:JN68)))</f>
        <v/>
      </c>
      <c r="JP68" s="94"/>
      <c r="JQ68" s="92" t="str">
        <f>IF(ISBLANK($JV$3),"",IF(ISBLANK(Tipy!ID62),0,IF(AND(Tipy!ID62=Výsledky!$JT$3,Tipy!IF62=Výsledky!$JV$3),50,0)))</f>
        <v/>
      </c>
      <c r="JR68" s="92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92" t="str">
        <f>IF(ISBLANK($JV$3),"",IF(OR(Tipy!IG62=Výsledky!$JQ$6,Tipy!IG62=Výsledky!$JQ$7,Tipy!IG62=Výsledky!$JQ$8,Tipy!IG62=Výsledky!$JQ$9),30,0))</f>
        <v/>
      </c>
      <c r="JT68" s="92" t="str">
        <f>IF(ISBLANK($JV$3),"",IF(OR(Tipy!IH62=Výsledky!$JT$6,Tipy!IH62=Výsledky!$JT$7,Tipy!IH62=Výsledky!$JT$8,Tipy!IH62=Výsledky!$JT$9),10,0))</f>
        <v/>
      </c>
      <c r="JU68" s="93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95" t="str">
        <f>IF(ISBLANK($JV$3),"",IF(ISBLANK(Tipy!ID62),"-",SUM(JQ68:JU68)))</f>
        <v/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92">
        <f>IF(ISBLANK($IM$3),"",IF(ISBLANK(Tipy!GZ63),0,IF(AND(Tipy!GZ63=Výsledky!$IK$3,Tipy!HB63=Výsledky!$IM$3),50,0)))</f>
        <v>0</v>
      </c>
      <c r="II69" s="9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92">
        <f>IF(ISBLANK($IM$3),"",IF(OR(Tipy!HC63=Výsledky!$IH$6,Tipy!HC63=Výsledky!$IH$7,Tipy!HC63=Výsledky!$IH$8,Tipy!HC63=Výsledky!$IH$9),30,0))</f>
        <v>0</v>
      </c>
      <c r="IK69" s="92">
        <f>IF(ISBLANK($IM$3),"",IF(OR(Tipy!HD63=Výsledky!$IK$6,Tipy!HD63=Výsledky!$IK$7,Tipy!HD63=Výsledky!$IK$8,Tipy!HD63=Výsledky!$IK$9),10,0))</f>
        <v>0</v>
      </c>
      <c r="IL69" s="9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95" t="str">
        <f>IF(ISBLANK($IM$3),"",IF(ISBLANK(Tipy!GZ63),"-",SUM(IH69:IL69)))</f>
        <v>-</v>
      </c>
      <c r="IN69" s="94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94"/>
      <c r="IV69" s="92">
        <f>IF(ISBLANK($JA$3),"",IF(ISBLANK(Tipy!HL63),0,IF(AND(Tipy!HL63=Výsledky!$IY$3,Tipy!HN63=Výsledky!$JA$3),50,0)))</f>
        <v>0</v>
      </c>
      <c r="IW69" s="9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92">
        <f>IF(ISBLANK($JA$3),"",IF(OR(Tipy!HO63=Výsledky!$IV$6,Tipy!HO63=Výsledky!$IV$7,Tipy!HO63=Výsledky!$IV$8,Tipy!HO63=Výsledky!$IV$9),30,0))</f>
        <v>0</v>
      </c>
      <c r="IY69" s="92">
        <f>IF(ISBLANK($JA$3),"",IF(OR(Tipy!HP63=Výsledky!$IY$6,Tipy!HP63=Výsledky!$IY$7,Tipy!HP63=Výsledky!$IY$8,Tipy!HP63=Výsledky!$IY$9),10,0))</f>
        <v>0</v>
      </c>
      <c r="IZ69" s="9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95" t="str">
        <f>IF(ISBLANK($JA$3),"",IF(ISBLANK(Tipy!HL63),"-",SUM(IV69:IZ69)))</f>
        <v>-</v>
      </c>
      <c r="JB69" s="94"/>
      <c r="JC69" s="92" t="str">
        <f>IF(ISBLANK($JH$3),"",IF(ISBLANK(Tipy!HR63),0,IF(AND(Tipy!HR63=Výsledky!$JF$3,Tipy!HT63=Výsledky!$JH$3),50,0)))</f>
        <v/>
      </c>
      <c r="JD69" s="92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92" t="str">
        <f>IF(ISBLANK($JH$3),"",IF(OR(Tipy!HU63=Výsledky!$JC$6,Tipy!HU63=Výsledky!$JC$7,Tipy!HU63=Výsledky!$JC$8,Tipy!HU63=Výsledky!$JC$9),30,0))</f>
        <v/>
      </c>
      <c r="JF69" s="92" t="str">
        <f>IF(ISBLANK($JH$3),"",IF(OR(Tipy!HV63=Výsledky!$JF$6,Tipy!HV63=Výsledky!$JF$7,Tipy!HV63=Výsledky!$JF$8,Tipy!HV63=Výsledky!$JF$9),10,0))</f>
        <v/>
      </c>
      <c r="JG69" s="93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95" t="str">
        <f>IF(ISBLANK($JH$3),"",IF(ISBLANK(Tipy!HR63),"-",SUM(JC69:JG69)))</f>
        <v/>
      </c>
      <c r="JI69" s="94"/>
      <c r="JJ69" s="92" t="str">
        <f>IF(ISBLANK($JO$3),"",IF(ISBLANK(Tipy!HX63),0,IF(AND(Tipy!HX63=Výsledky!$JM$3,Tipy!HZ63=Výsledky!$JO$3),50,0)))</f>
        <v/>
      </c>
      <c r="JK69" s="92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92" t="str">
        <f>IF(ISBLANK($JO$3),"",IF(OR(Tipy!IA63=Výsledky!$JJ$6,Tipy!IA63=Výsledky!$JJ$7,Tipy!IA63=Výsledky!$JJ$8,Tipy!IA63=Výsledky!$JJ$9),30,0))</f>
        <v/>
      </c>
      <c r="JM69" s="92" t="str">
        <f>IF(ISBLANK($JO$3),"",IF(OR(Tipy!IB63=Výsledky!$JM$6,Tipy!IB63=Výsledky!$JM$7,Tipy!IB63=Výsledky!$JM$8,Tipy!IB63=Výsledky!$JM$9),10,0))</f>
        <v/>
      </c>
      <c r="JN69" s="93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95" t="str">
        <f>IF(ISBLANK($JO$3),"",IF(ISBLANK(Tipy!HX63),"-",SUM(JJ69:JN69)))</f>
        <v/>
      </c>
      <c r="JP69" s="94"/>
      <c r="JQ69" s="92" t="str">
        <f>IF(ISBLANK($JV$3),"",IF(ISBLANK(Tipy!ID63),0,IF(AND(Tipy!ID63=Výsledky!$JT$3,Tipy!IF63=Výsledky!$JV$3),50,0)))</f>
        <v/>
      </c>
      <c r="JR69" s="92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92" t="str">
        <f>IF(ISBLANK($JV$3),"",IF(OR(Tipy!IG63=Výsledky!$JQ$6,Tipy!IG63=Výsledky!$JQ$7,Tipy!IG63=Výsledky!$JQ$8,Tipy!IG63=Výsledky!$JQ$9),30,0))</f>
        <v/>
      </c>
      <c r="JT69" s="92" t="str">
        <f>IF(ISBLANK($JV$3),"",IF(OR(Tipy!IH63=Výsledky!$JT$6,Tipy!IH63=Výsledky!$JT$7,Tipy!IH63=Výsledky!$JT$8,Tipy!IH63=Výsledky!$JT$9),10,0))</f>
        <v/>
      </c>
      <c r="JU69" s="93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95" t="str">
        <f>IF(ISBLANK($JV$3),"",IF(ISBLANK(Tipy!ID63),"-",SUM(JQ69:JU69)))</f>
        <v/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92">
        <f>IF(ISBLANK($IM$3),"",IF(ISBLANK(Tipy!GZ64),0,IF(AND(Tipy!GZ64=Výsledky!$IK$3,Tipy!HB64=Výsledky!$IM$3),50,0)))</f>
        <v>0</v>
      </c>
      <c r="II70" s="9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92">
        <f>IF(ISBLANK($IM$3),"",IF(OR(Tipy!HC64=Výsledky!$IH$6,Tipy!HC64=Výsledky!$IH$7,Tipy!HC64=Výsledky!$IH$8,Tipy!HC64=Výsledky!$IH$9),30,0))</f>
        <v>0</v>
      </c>
      <c r="IK70" s="92">
        <f>IF(ISBLANK($IM$3),"",IF(OR(Tipy!HD64=Výsledky!$IK$6,Tipy!HD64=Výsledky!$IK$7,Tipy!HD64=Výsledky!$IK$8,Tipy!HD64=Výsledky!$IK$9),10,0))</f>
        <v>0</v>
      </c>
      <c r="IL70" s="9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95" t="str">
        <f>IF(ISBLANK($IM$3),"",IF(ISBLANK(Tipy!GZ64),"-",SUM(IH70:IL70)))</f>
        <v>-</v>
      </c>
      <c r="IN70" s="94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94"/>
      <c r="IV70" s="92">
        <f>IF(ISBLANK($JA$3),"",IF(ISBLANK(Tipy!HL64),0,IF(AND(Tipy!HL64=Výsledky!$IY$3,Tipy!HN64=Výsledky!$JA$3),50,0)))</f>
        <v>0</v>
      </c>
      <c r="IW70" s="9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92">
        <f>IF(ISBLANK($JA$3),"",IF(OR(Tipy!HO64=Výsledky!$IV$6,Tipy!HO64=Výsledky!$IV$7,Tipy!HO64=Výsledky!$IV$8,Tipy!HO64=Výsledky!$IV$9),30,0))</f>
        <v>0</v>
      </c>
      <c r="IY70" s="92">
        <f>IF(ISBLANK($JA$3),"",IF(OR(Tipy!HP64=Výsledky!$IY$6,Tipy!HP64=Výsledky!$IY$7,Tipy!HP64=Výsledky!$IY$8,Tipy!HP64=Výsledky!$IY$9),10,0))</f>
        <v>0</v>
      </c>
      <c r="IZ70" s="9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95" t="str">
        <f>IF(ISBLANK($JA$3),"",IF(ISBLANK(Tipy!HL64),"-",SUM(IV70:IZ70)))</f>
        <v>-</v>
      </c>
      <c r="JB70" s="94"/>
      <c r="JC70" s="92" t="str">
        <f>IF(ISBLANK($JH$3),"",IF(ISBLANK(Tipy!HR64),0,IF(AND(Tipy!HR64=Výsledky!$JF$3,Tipy!HT64=Výsledky!$JH$3),50,0)))</f>
        <v/>
      </c>
      <c r="JD70" s="92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92" t="str">
        <f>IF(ISBLANK($JH$3),"",IF(OR(Tipy!HU64=Výsledky!$JC$6,Tipy!HU64=Výsledky!$JC$7,Tipy!HU64=Výsledky!$JC$8,Tipy!HU64=Výsledky!$JC$9),30,0))</f>
        <v/>
      </c>
      <c r="JF70" s="92" t="str">
        <f>IF(ISBLANK($JH$3),"",IF(OR(Tipy!HV64=Výsledky!$JF$6,Tipy!HV64=Výsledky!$JF$7,Tipy!HV64=Výsledky!$JF$8,Tipy!HV64=Výsledky!$JF$9),10,0))</f>
        <v/>
      </c>
      <c r="JG70" s="93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95" t="str">
        <f>IF(ISBLANK($JH$3),"",IF(ISBLANK(Tipy!HR64),"-",SUM(JC70:JG70)))</f>
        <v/>
      </c>
      <c r="JI70" s="94"/>
      <c r="JJ70" s="92" t="str">
        <f>IF(ISBLANK($JO$3),"",IF(ISBLANK(Tipy!HX64),0,IF(AND(Tipy!HX64=Výsledky!$JM$3,Tipy!HZ64=Výsledky!$JO$3),50,0)))</f>
        <v/>
      </c>
      <c r="JK70" s="92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92" t="str">
        <f>IF(ISBLANK($JO$3),"",IF(OR(Tipy!IA64=Výsledky!$JJ$6,Tipy!IA64=Výsledky!$JJ$7,Tipy!IA64=Výsledky!$JJ$8,Tipy!IA64=Výsledky!$JJ$9),30,0))</f>
        <v/>
      </c>
      <c r="JM70" s="92" t="str">
        <f>IF(ISBLANK($JO$3),"",IF(OR(Tipy!IB64=Výsledky!$JM$6,Tipy!IB64=Výsledky!$JM$7,Tipy!IB64=Výsledky!$JM$8,Tipy!IB64=Výsledky!$JM$9),10,0))</f>
        <v/>
      </c>
      <c r="JN70" s="93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95" t="str">
        <f>IF(ISBLANK($JO$3),"",IF(ISBLANK(Tipy!HX64),"-",SUM(JJ70:JN70)))</f>
        <v/>
      </c>
      <c r="JP70" s="94"/>
      <c r="JQ70" s="92" t="str">
        <f>IF(ISBLANK($JV$3),"",IF(ISBLANK(Tipy!ID64),0,IF(AND(Tipy!ID64=Výsledky!$JT$3,Tipy!IF64=Výsledky!$JV$3),50,0)))</f>
        <v/>
      </c>
      <c r="JR70" s="92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92" t="str">
        <f>IF(ISBLANK($JV$3),"",IF(OR(Tipy!IG64=Výsledky!$JQ$6,Tipy!IG64=Výsledky!$JQ$7,Tipy!IG64=Výsledky!$JQ$8,Tipy!IG64=Výsledky!$JQ$9),30,0))</f>
        <v/>
      </c>
      <c r="JT70" s="92" t="str">
        <f>IF(ISBLANK($JV$3),"",IF(OR(Tipy!IH64=Výsledky!$JT$6,Tipy!IH64=Výsledky!$JT$7,Tipy!IH64=Výsledky!$JT$8,Tipy!IH64=Výsledky!$JT$9),10,0))</f>
        <v/>
      </c>
      <c r="JU70" s="93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95" t="str">
        <f>IF(ISBLANK($JV$3),"",IF(ISBLANK(Tipy!ID64),"-",SUM(JQ70:JU70)))</f>
        <v/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92">
        <f>IF(ISBLANK($IM$3),"",IF(ISBLANK(Tipy!GZ65),0,IF(AND(Tipy!GZ65=Výsledky!$IK$3,Tipy!HB65=Výsledky!$IM$3),50,0)))</f>
        <v>0</v>
      </c>
      <c r="II71" s="9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92">
        <f>IF(ISBLANK($IM$3),"",IF(OR(Tipy!HC65=Výsledky!$IH$6,Tipy!HC65=Výsledky!$IH$7,Tipy!HC65=Výsledky!$IH$8,Tipy!HC65=Výsledky!$IH$9),30,0))</f>
        <v>0</v>
      </c>
      <c r="IK71" s="92">
        <f>IF(ISBLANK($IM$3),"",IF(OR(Tipy!HD65=Výsledky!$IK$6,Tipy!HD65=Výsledky!$IK$7,Tipy!HD65=Výsledky!$IK$8,Tipy!HD65=Výsledky!$IK$9),10,0))</f>
        <v>0</v>
      </c>
      <c r="IL71" s="9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95" t="str">
        <f>IF(ISBLANK($IM$3),"",IF(ISBLANK(Tipy!GZ65),"-",SUM(IH71:IL71)))</f>
        <v>-</v>
      </c>
      <c r="IN71" s="94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94"/>
      <c r="IV71" s="92">
        <f>IF(ISBLANK($JA$3),"",IF(ISBLANK(Tipy!HL65),0,IF(AND(Tipy!HL65=Výsledky!$IY$3,Tipy!HN65=Výsledky!$JA$3),50,0)))</f>
        <v>0</v>
      </c>
      <c r="IW71" s="9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92">
        <f>IF(ISBLANK($JA$3),"",IF(OR(Tipy!HO65=Výsledky!$IV$6,Tipy!HO65=Výsledky!$IV$7,Tipy!HO65=Výsledky!$IV$8,Tipy!HO65=Výsledky!$IV$9),30,0))</f>
        <v>0</v>
      </c>
      <c r="IY71" s="92">
        <f>IF(ISBLANK($JA$3),"",IF(OR(Tipy!HP65=Výsledky!$IY$6,Tipy!HP65=Výsledky!$IY$7,Tipy!HP65=Výsledky!$IY$8,Tipy!HP65=Výsledky!$IY$9),10,0))</f>
        <v>0</v>
      </c>
      <c r="IZ71" s="9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95" t="str">
        <f>IF(ISBLANK($JA$3),"",IF(ISBLANK(Tipy!HL65),"-",SUM(IV71:IZ71)))</f>
        <v>-</v>
      </c>
      <c r="JB71" s="94"/>
      <c r="JC71" s="92" t="str">
        <f>IF(ISBLANK($JH$3),"",IF(ISBLANK(Tipy!HR65),0,IF(AND(Tipy!HR65=Výsledky!$JF$3,Tipy!HT65=Výsledky!$JH$3),50,0)))</f>
        <v/>
      </c>
      <c r="JD71" s="92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92" t="str">
        <f>IF(ISBLANK($JH$3),"",IF(OR(Tipy!HU65=Výsledky!$JC$6,Tipy!HU65=Výsledky!$JC$7,Tipy!HU65=Výsledky!$JC$8,Tipy!HU65=Výsledky!$JC$9),30,0))</f>
        <v/>
      </c>
      <c r="JF71" s="92" t="str">
        <f>IF(ISBLANK($JH$3),"",IF(OR(Tipy!HV65=Výsledky!$JF$6,Tipy!HV65=Výsledky!$JF$7,Tipy!HV65=Výsledky!$JF$8,Tipy!HV65=Výsledky!$JF$9),10,0))</f>
        <v/>
      </c>
      <c r="JG71" s="93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95" t="str">
        <f>IF(ISBLANK($JH$3),"",IF(ISBLANK(Tipy!HR65),"-",SUM(JC71:JG71)))</f>
        <v/>
      </c>
      <c r="JI71" s="94"/>
      <c r="JJ71" s="92" t="str">
        <f>IF(ISBLANK($JO$3),"",IF(ISBLANK(Tipy!HX65),0,IF(AND(Tipy!HX65=Výsledky!$JM$3,Tipy!HZ65=Výsledky!$JO$3),50,0)))</f>
        <v/>
      </c>
      <c r="JK71" s="92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92" t="str">
        <f>IF(ISBLANK($JO$3),"",IF(OR(Tipy!IA65=Výsledky!$JJ$6,Tipy!IA65=Výsledky!$JJ$7,Tipy!IA65=Výsledky!$JJ$8,Tipy!IA65=Výsledky!$JJ$9),30,0))</f>
        <v/>
      </c>
      <c r="JM71" s="92" t="str">
        <f>IF(ISBLANK($JO$3),"",IF(OR(Tipy!IB65=Výsledky!$JM$6,Tipy!IB65=Výsledky!$JM$7,Tipy!IB65=Výsledky!$JM$8,Tipy!IB65=Výsledky!$JM$9),10,0))</f>
        <v/>
      </c>
      <c r="JN71" s="93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95" t="str">
        <f>IF(ISBLANK($JO$3),"",IF(ISBLANK(Tipy!HX65),"-",SUM(JJ71:JN71)))</f>
        <v/>
      </c>
      <c r="JP71" s="94"/>
      <c r="JQ71" s="92" t="str">
        <f>IF(ISBLANK($JV$3),"",IF(ISBLANK(Tipy!ID65),0,IF(AND(Tipy!ID65=Výsledky!$JT$3,Tipy!IF65=Výsledky!$JV$3),50,0)))</f>
        <v/>
      </c>
      <c r="JR71" s="92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92" t="str">
        <f>IF(ISBLANK($JV$3),"",IF(OR(Tipy!IG65=Výsledky!$JQ$6,Tipy!IG65=Výsledky!$JQ$7,Tipy!IG65=Výsledky!$JQ$8,Tipy!IG65=Výsledky!$JQ$9),30,0))</f>
        <v/>
      </c>
      <c r="JT71" s="92" t="str">
        <f>IF(ISBLANK($JV$3),"",IF(OR(Tipy!IH65=Výsledky!$JT$6,Tipy!IH65=Výsledky!$JT$7,Tipy!IH65=Výsledky!$JT$8,Tipy!IH65=Výsledky!$JT$9),10,0))</f>
        <v/>
      </c>
      <c r="JU71" s="93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95" t="str">
        <f>IF(ISBLANK($JV$3),"",IF(ISBLANK(Tipy!ID65),"-",SUM(JQ71:JU71)))</f>
        <v/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92">
        <f>IF(ISBLANK($IM$3),"",IF(ISBLANK(Tipy!GZ66),0,IF(AND(Tipy!GZ66=Výsledky!$IK$3,Tipy!HB66=Výsledky!$IM$3),50,0)))</f>
        <v>0</v>
      </c>
      <c r="II72" s="9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92">
        <f>IF(ISBLANK($IM$3),"",IF(OR(Tipy!HC66=Výsledky!$IH$6,Tipy!HC66=Výsledky!$IH$7,Tipy!HC66=Výsledky!$IH$8,Tipy!HC66=Výsledky!$IH$9),30,0))</f>
        <v>0</v>
      </c>
      <c r="IK72" s="92">
        <f>IF(ISBLANK($IM$3),"",IF(OR(Tipy!HD66=Výsledky!$IK$6,Tipy!HD66=Výsledky!$IK$7,Tipy!HD66=Výsledky!$IK$8,Tipy!HD66=Výsledky!$IK$9),10,0))</f>
        <v>10</v>
      </c>
      <c r="IL72" s="9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95">
        <f>IF(ISBLANK($IM$3),"",IF(ISBLANK(Tipy!GZ66),"-",SUM(IH72:IL72)))</f>
        <v>30</v>
      </c>
      <c r="IN72" s="94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94"/>
      <c r="IV72" s="92">
        <f>IF(ISBLANK($JA$3),"",IF(ISBLANK(Tipy!HL66),0,IF(AND(Tipy!HL66=Výsledky!$IY$3,Tipy!HN66=Výsledky!$JA$3),50,0)))</f>
        <v>0</v>
      </c>
      <c r="IW72" s="9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92">
        <f>IF(ISBLANK($JA$3),"",IF(OR(Tipy!HO66=Výsledky!$IV$6,Tipy!HO66=Výsledky!$IV$7,Tipy!HO66=Výsledky!$IV$8,Tipy!HO66=Výsledky!$IV$9),30,0))</f>
        <v>0</v>
      </c>
      <c r="IY72" s="92">
        <f>IF(ISBLANK($JA$3),"",IF(OR(Tipy!HP66=Výsledky!$IY$6,Tipy!HP66=Výsledky!$IY$7,Tipy!HP66=Výsledky!$IY$8,Tipy!HP66=Výsledky!$IY$9),10,0))</f>
        <v>0</v>
      </c>
      <c r="IZ72" s="9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95">
        <f>IF(ISBLANK($JA$3),"",IF(ISBLANK(Tipy!HL66),"-",SUM(IV72:IZ72)))</f>
        <v>20</v>
      </c>
      <c r="JB72" s="94"/>
      <c r="JC72" s="92" t="str">
        <f>IF(ISBLANK($JH$3),"",IF(ISBLANK(Tipy!HR66),0,IF(AND(Tipy!HR66=Výsledky!$JF$3,Tipy!HT66=Výsledky!$JH$3),50,0)))</f>
        <v/>
      </c>
      <c r="JD72" s="92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92" t="str">
        <f>IF(ISBLANK($JH$3),"",IF(OR(Tipy!HU66=Výsledky!$JC$6,Tipy!HU66=Výsledky!$JC$7,Tipy!HU66=Výsledky!$JC$8,Tipy!HU66=Výsledky!$JC$9),30,0))</f>
        <v/>
      </c>
      <c r="JF72" s="92" t="str">
        <f>IF(ISBLANK($JH$3),"",IF(OR(Tipy!HV66=Výsledky!$JF$6,Tipy!HV66=Výsledky!$JF$7,Tipy!HV66=Výsledky!$JF$8,Tipy!HV66=Výsledky!$JF$9),10,0))</f>
        <v/>
      </c>
      <c r="JG72" s="93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95" t="str">
        <f>IF(ISBLANK($JH$3),"",IF(ISBLANK(Tipy!HR66),"-",SUM(JC72:JG72)))</f>
        <v/>
      </c>
      <c r="JI72" s="94"/>
      <c r="JJ72" s="92" t="str">
        <f>IF(ISBLANK($JO$3),"",IF(ISBLANK(Tipy!HX66),0,IF(AND(Tipy!HX66=Výsledky!$JM$3,Tipy!HZ66=Výsledky!$JO$3),50,0)))</f>
        <v/>
      </c>
      <c r="JK72" s="92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92" t="str">
        <f>IF(ISBLANK($JO$3),"",IF(OR(Tipy!IA66=Výsledky!$JJ$6,Tipy!IA66=Výsledky!$JJ$7,Tipy!IA66=Výsledky!$JJ$8,Tipy!IA66=Výsledky!$JJ$9),30,0))</f>
        <v/>
      </c>
      <c r="JM72" s="92" t="str">
        <f>IF(ISBLANK($JO$3),"",IF(OR(Tipy!IB66=Výsledky!$JM$6,Tipy!IB66=Výsledky!$JM$7,Tipy!IB66=Výsledky!$JM$8,Tipy!IB66=Výsledky!$JM$9),10,0))</f>
        <v/>
      </c>
      <c r="JN72" s="93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95" t="str">
        <f>IF(ISBLANK($JO$3),"",IF(ISBLANK(Tipy!HX66),"-",SUM(JJ72:JN72)))</f>
        <v/>
      </c>
      <c r="JP72" s="94"/>
      <c r="JQ72" s="92" t="str">
        <f>IF(ISBLANK($JV$3),"",IF(ISBLANK(Tipy!ID66),0,IF(AND(Tipy!ID66=Výsledky!$JT$3,Tipy!IF66=Výsledky!$JV$3),50,0)))</f>
        <v/>
      </c>
      <c r="JR72" s="92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92" t="str">
        <f>IF(ISBLANK($JV$3),"",IF(OR(Tipy!IG66=Výsledky!$JQ$6,Tipy!IG66=Výsledky!$JQ$7,Tipy!IG66=Výsledky!$JQ$8,Tipy!IG66=Výsledky!$JQ$9),30,0))</f>
        <v/>
      </c>
      <c r="JT72" s="92" t="str">
        <f>IF(ISBLANK($JV$3),"",IF(OR(Tipy!IH66=Výsledky!$JT$6,Tipy!IH66=Výsledky!$JT$7,Tipy!IH66=Výsledky!$JT$8,Tipy!IH66=Výsledky!$JT$9),10,0))</f>
        <v/>
      </c>
      <c r="JU72" s="93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95" t="str">
        <f>IF(ISBLANK($JV$3),"",IF(ISBLANK(Tipy!ID66),"-",SUM(JQ72:JU72)))</f>
        <v/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92">
        <f>IF(ISBLANK($IM$3),"",IF(ISBLANK(Tipy!GZ67),0,IF(AND(Tipy!GZ67=Výsledky!$IK$3,Tipy!HB67=Výsledky!$IM$3),50,0)))</f>
        <v>0</v>
      </c>
      <c r="II73" s="9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92">
        <f>IF(ISBLANK($IM$3),"",IF(OR(Tipy!HC67=Výsledky!$IH$6,Tipy!HC67=Výsledky!$IH$7,Tipy!HC67=Výsledky!$IH$8,Tipy!HC67=Výsledky!$IH$9),30,0))</f>
        <v>0</v>
      </c>
      <c r="IK73" s="92">
        <f>IF(ISBLANK($IM$3),"",IF(OR(Tipy!HD67=Výsledky!$IK$6,Tipy!HD67=Výsledky!$IK$7,Tipy!HD67=Výsledky!$IK$8,Tipy!HD67=Výsledky!$IK$9),10,0))</f>
        <v>0</v>
      </c>
      <c r="IL73" s="9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95" t="str">
        <f>IF(ISBLANK($IM$3),"",IF(ISBLANK(Tipy!GZ67),"-",SUM(IH73:IL73)))</f>
        <v>-</v>
      </c>
      <c r="IN73" s="94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94"/>
      <c r="IV73" s="92">
        <f>IF(ISBLANK($JA$3),"",IF(ISBLANK(Tipy!HL67),0,IF(AND(Tipy!HL67=Výsledky!$IY$3,Tipy!HN67=Výsledky!$JA$3),50,0)))</f>
        <v>0</v>
      </c>
      <c r="IW73" s="9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92">
        <f>IF(ISBLANK($JA$3),"",IF(OR(Tipy!HO67=Výsledky!$IV$6,Tipy!HO67=Výsledky!$IV$7,Tipy!HO67=Výsledky!$IV$8,Tipy!HO67=Výsledky!$IV$9),30,0))</f>
        <v>0</v>
      </c>
      <c r="IY73" s="92">
        <f>IF(ISBLANK($JA$3),"",IF(OR(Tipy!HP67=Výsledky!$IY$6,Tipy!HP67=Výsledky!$IY$7,Tipy!HP67=Výsledky!$IY$8,Tipy!HP67=Výsledky!$IY$9),10,0))</f>
        <v>0</v>
      </c>
      <c r="IZ73" s="9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95" t="str">
        <f>IF(ISBLANK($JA$3),"",IF(ISBLANK(Tipy!HL67),"-",SUM(IV73:IZ73)))</f>
        <v>-</v>
      </c>
      <c r="JB73" s="94"/>
      <c r="JC73" s="92" t="str">
        <f>IF(ISBLANK($JH$3),"",IF(ISBLANK(Tipy!HR67),0,IF(AND(Tipy!HR67=Výsledky!$JF$3,Tipy!HT67=Výsledky!$JH$3),50,0)))</f>
        <v/>
      </c>
      <c r="JD73" s="92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92" t="str">
        <f>IF(ISBLANK($JH$3),"",IF(OR(Tipy!HU67=Výsledky!$JC$6,Tipy!HU67=Výsledky!$JC$7,Tipy!HU67=Výsledky!$JC$8,Tipy!HU67=Výsledky!$JC$9),30,0))</f>
        <v/>
      </c>
      <c r="JF73" s="92" t="str">
        <f>IF(ISBLANK($JH$3),"",IF(OR(Tipy!HV67=Výsledky!$JF$6,Tipy!HV67=Výsledky!$JF$7,Tipy!HV67=Výsledky!$JF$8,Tipy!HV67=Výsledky!$JF$9),10,0))</f>
        <v/>
      </c>
      <c r="JG73" s="93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95" t="str">
        <f>IF(ISBLANK($JH$3),"",IF(ISBLANK(Tipy!HR67),"-",SUM(JC73:JG73)))</f>
        <v/>
      </c>
      <c r="JI73" s="94"/>
      <c r="JJ73" s="92" t="str">
        <f>IF(ISBLANK($JO$3),"",IF(ISBLANK(Tipy!HX67),0,IF(AND(Tipy!HX67=Výsledky!$JM$3,Tipy!HZ67=Výsledky!$JO$3),50,0)))</f>
        <v/>
      </c>
      <c r="JK73" s="92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92" t="str">
        <f>IF(ISBLANK($JO$3),"",IF(OR(Tipy!IA67=Výsledky!$JJ$6,Tipy!IA67=Výsledky!$JJ$7,Tipy!IA67=Výsledky!$JJ$8,Tipy!IA67=Výsledky!$JJ$9),30,0))</f>
        <v/>
      </c>
      <c r="JM73" s="92" t="str">
        <f>IF(ISBLANK($JO$3),"",IF(OR(Tipy!IB67=Výsledky!$JM$6,Tipy!IB67=Výsledky!$JM$7,Tipy!IB67=Výsledky!$JM$8,Tipy!IB67=Výsledky!$JM$9),10,0))</f>
        <v/>
      </c>
      <c r="JN73" s="93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95" t="str">
        <f>IF(ISBLANK($JO$3),"",IF(ISBLANK(Tipy!HX67),"-",SUM(JJ73:JN73)))</f>
        <v/>
      </c>
      <c r="JP73" s="94"/>
      <c r="JQ73" s="92" t="str">
        <f>IF(ISBLANK($JV$3),"",IF(ISBLANK(Tipy!ID67),0,IF(AND(Tipy!ID67=Výsledky!$JT$3,Tipy!IF67=Výsledky!$JV$3),50,0)))</f>
        <v/>
      </c>
      <c r="JR73" s="92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92" t="str">
        <f>IF(ISBLANK($JV$3),"",IF(OR(Tipy!IG67=Výsledky!$JQ$6,Tipy!IG67=Výsledky!$JQ$7,Tipy!IG67=Výsledky!$JQ$8,Tipy!IG67=Výsledky!$JQ$9),30,0))</f>
        <v/>
      </c>
      <c r="JT73" s="92" t="str">
        <f>IF(ISBLANK($JV$3),"",IF(OR(Tipy!IH67=Výsledky!$JT$6,Tipy!IH67=Výsledky!$JT$7,Tipy!IH67=Výsledky!$JT$8,Tipy!IH67=Výsledky!$JT$9),10,0))</f>
        <v/>
      </c>
      <c r="JU73" s="93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95" t="str">
        <f>IF(ISBLANK($JV$3),"",IF(ISBLANK(Tipy!ID67),"-",SUM(JQ73:JU73)))</f>
        <v/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92">
        <f>IF(ISBLANK($IM$3),"",IF(ISBLANK(Tipy!GZ68),0,IF(AND(Tipy!GZ68=Výsledky!$IK$3,Tipy!HB68=Výsledky!$IM$3),50,0)))</f>
        <v>0</v>
      </c>
      <c r="II74" s="9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92">
        <f>IF(ISBLANK($IM$3),"",IF(OR(Tipy!HC68=Výsledky!$IH$6,Tipy!HC68=Výsledky!$IH$7,Tipy!HC68=Výsledky!$IH$8,Tipy!HC68=Výsledky!$IH$9),30,0))</f>
        <v>0</v>
      </c>
      <c r="IK74" s="92">
        <f>IF(ISBLANK($IM$3),"",IF(OR(Tipy!HD68=Výsledky!$IK$6,Tipy!HD68=Výsledky!$IK$7,Tipy!HD68=Výsledky!$IK$8,Tipy!HD68=Výsledky!$IK$9),10,0))</f>
        <v>10</v>
      </c>
      <c r="IL74" s="9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95">
        <f>IF(ISBLANK($IM$3),"",IF(ISBLANK(Tipy!GZ68),"-",SUM(IH74:IL74)))</f>
        <v>40</v>
      </c>
      <c r="IN74" s="94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94"/>
      <c r="IV74" s="92">
        <f>IF(ISBLANK($JA$3),"",IF(ISBLANK(Tipy!HL68),0,IF(AND(Tipy!HL68=Výsledky!$IY$3,Tipy!HN68=Výsledky!$JA$3),50,0)))</f>
        <v>0</v>
      </c>
      <c r="IW74" s="9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92">
        <f>IF(ISBLANK($JA$3),"",IF(OR(Tipy!HO68=Výsledky!$IV$6,Tipy!HO68=Výsledky!$IV$7,Tipy!HO68=Výsledky!$IV$8,Tipy!HO68=Výsledky!$IV$9),30,0))</f>
        <v>0</v>
      </c>
      <c r="IY74" s="92">
        <f>IF(ISBLANK($JA$3),"",IF(OR(Tipy!HP68=Výsledky!$IY$6,Tipy!HP68=Výsledky!$IY$7,Tipy!HP68=Výsledky!$IY$8,Tipy!HP68=Výsledky!$IY$9),10,0))</f>
        <v>0</v>
      </c>
      <c r="IZ74" s="9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95">
        <f>IF(ISBLANK($JA$3),"",IF(ISBLANK(Tipy!HL68),"-",SUM(IV74:IZ74)))</f>
        <v>20</v>
      </c>
      <c r="JB74" s="94"/>
      <c r="JC74" s="92" t="str">
        <f>IF(ISBLANK($JH$3),"",IF(ISBLANK(Tipy!HR68),0,IF(AND(Tipy!HR68=Výsledky!$JF$3,Tipy!HT68=Výsledky!$JH$3),50,0)))</f>
        <v/>
      </c>
      <c r="JD74" s="92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92" t="str">
        <f>IF(ISBLANK($JH$3),"",IF(OR(Tipy!HU68=Výsledky!$JC$6,Tipy!HU68=Výsledky!$JC$7,Tipy!HU68=Výsledky!$JC$8,Tipy!HU68=Výsledky!$JC$9),30,0))</f>
        <v/>
      </c>
      <c r="JF74" s="92" t="str">
        <f>IF(ISBLANK($JH$3),"",IF(OR(Tipy!HV68=Výsledky!$JF$6,Tipy!HV68=Výsledky!$JF$7,Tipy!HV68=Výsledky!$JF$8,Tipy!HV68=Výsledky!$JF$9),10,0))</f>
        <v/>
      </c>
      <c r="JG74" s="93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95" t="str">
        <f>IF(ISBLANK($JH$3),"",IF(ISBLANK(Tipy!HR68),"-",SUM(JC74:JG74)))</f>
        <v/>
      </c>
      <c r="JI74" s="94"/>
      <c r="JJ74" s="92" t="str">
        <f>IF(ISBLANK($JO$3),"",IF(ISBLANK(Tipy!HX68),0,IF(AND(Tipy!HX68=Výsledky!$JM$3,Tipy!HZ68=Výsledky!$JO$3),50,0)))</f>
        <v/>
      </c>
      <c r="JK74" s="92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92" t="str">
        <f>IF(ISBLANK($JO$3),"",IF(OR(Tipy!IA68=Výsledky!$JJ$6,Tipy!IA68=Výsledky!$JJ$7,Tipy!IA68=Výsledky!$JJ$8,Tipy!IA68=Výsledky!$JJ$9),30,0))</f>
        <v/>
      </c>
      <c r="JM74" s="92" t="str">
        <f>IF(ISBLANK($JO$3),"",IF(OR(Tipy!IB68=Výsledky!$JM$6,Tipy!IB68=Výsledky!$JM$7,Tipy!IB68=Výsledky!$JM$8,Tipy!IB68=Výsledky!$JM$9),10,0))</f>
        <v/>
      </c>
      <c r="JN74" s="93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95" t="str">
        <f>IF(ISBLANK($JO$3),"",IF(ISBLANK(Tipy!HX68),"-",SUM(JJ74:JN74)))</f>
        <v/>
      </c>
      <c r="JP74" s="94"/>
      <c r="JQ74" s="92" t="str">
        <f>IF(ISBLANK($JV$3),"",IF(ISBLANK(Tipy!ID68),0,IF(AND(Tipy!ID68=Výsledky!$JT$3,Tipy!IF68=Výsledky!$JV$3),50,0)))</f>
        <v/>
      </c>
      <c r="JR74" s="92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92" t="str">
        <f>IF(ISBLANK($JV$3),"",IF(OR(Tipy!IG68=Výsledky!$JQ$6,Tipy!IG68=Výsledky!$JQ$7,Tipy!IG68=Výsledky!$JQ$8,Tipy!IG68=Výsledky!$JQ$9),30,0))</f>
        <v/>
      </c>
      <c r="JT74" s="92" t="str">
        <f>IF(ISBLANK($JV$3),"",IF(OR(Tipy!IH68=Výsledky!$JT$6,Tipy!IH68=Výsledky!$JT$7,Tipy!IH68=Výsledky!$JT$8,Tipy!IH68=Výsledky!$JT$9),10,0))</f>
        <v/>
      </c>
      <c r="JU74" s="93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95" t="str">
        <f>IF(ISBLANK($JV$3),"",IF(ISBLANK(Tipy!ID68),"-",SUM(JQ74:JU74)))</f>
        <v/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92">
        <f>IF(ISBLANK($IM$3),"",IF(ISBLANK(Tipy!GZ69),0,IF(AND(Tipy!GZ69=Výsledky!$IK$3,Tipy!HB69=Výsledky!$IM$3),50,0)))</f>
        <v>0</v>
      </c>
      <c r="II75" s="9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92">
        <f>IF(ISBLANK($IM$3),"",IF(OR(Tipy!HC69=Výsledky!$IH$6,Tipy!HC69=Výsledky!$IH$7,Tipy!HC69=Výsledky!$IH$8,Tipy!HC69=Výsledky!$IH$9),30,0))</f>
        <v>0</v>
      </c>
      <c r="IK75" s="92">
        <f>IF(ISBLANK($IM$3),"",IF(OR(Tipy!HD69=Výsledky!$IK$6,Tipy!HD69=Výsledky!$IK$7,Tipy!HD69=Výsledky!$IK$8,Tipy!HD69=Výsledky!$IK$9),10,0))</f>
        <v>0</v>
      </c>
      <c r="IL75" s="9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95" t="str">
        <f>IF(ISBLANK($IM$3),"",IF(ISBLANK(Tipy!GZ69),"-",SUM(IH75:IL75)))</f>
        <v>-</v>
      </c>
      <c r="IN75" s="94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94"/>
      <c r="IV75" s="92">
        <f>IF(ISBLANK($JA$3),"",IF(ISBLANK(Tipy!HL69),0,IF(AND(Tipy!HL69=Výsledky!$IY$3,Tipy!HN69=Výsledky!$JA$3),50,0)))</f>
        <v>0</v>
      </c>
      <c r="IW75" s="9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92">
        <f>IF(ISBLANK($JA$3),"",IF(OR(Tipy!HO69=Výsledky!$IV$6,Tipy!HO69=Výsledky!$IV$7,Tipy!HO69=Výsledky!$IV$8,Tipy!HO69=Výsledky!$IV$9),30,0))</f>
        <v>0</v>
      </c>
      <c r="IY75" s="92">
        <f>IF(ISBLANK($JA$3),"",IF(OR(Tipy!HP69=Výsledky!$IY$6,Tipy!HP69=Výsledky!$IY$7,Tipy!HP69=Výsledky!$IY$8,Tipy!HP69=Výsledky!$IY$9),10,0))</f>
        <v>0</v>
      </c>
      <c r="IZ75" s="9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95" t="str">
        <f>IF(ISBLANK($JA$3),"",IF(ISBLANK(Tipy!HL69),"-",SUM(IV75:IZ75)))</f>
        <v>-</v>
      </c>
      <c r="JB75" s="94"/>
      <c r="JC75" s="92" t="str">
        <f>IF(ISBLANK($JH$3),"",IF(ISBLANK(Tipy!HR69),0,IF(AND(Tipy!HR69=Výsledky!$JF$3,Tipy!HT69=Výsledky!$JH$3),50,0)))</f>
        <v/>
      </c>
      <c r="JD75" s="92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92" t="str">
        <f>IF(ISBLANK($JH$3),"",IF(OR(Tipy!HU69=Výsledky!$JC$6,Tipy!HU69=Výsledky!$JC$7,Tipy!HU69=Výsledky!$JC$8,Tipy!HU69=Výsledky!$JC$9),30,0))</f>
        <v/>
      </c>
      <c r="JF75" s="92" t="str">
        <f>IF(ISBLANK($JH$3),"",IF(OR(Tipy!HV69=Výsledky!$JF$6,Tipy!HV69=Výsledky!$JF$7,Tipy!HV69=Výsledky!$JF$8,Tipy!HV69=Výsledky!$JF$9),10,0))</f>
        <v/>
      </c>
      <c r="JG75" s="93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95" t="str">
        <f>IF(ISBLANK($JH$3),"",IF(ISBLANK(Tipy!HR69),"-",SUM(JC75:JG75)))</f>
        <v/>
      </c>
      <c r="JI75" s="94"/>
      <c r="JJ75" s="92" t="str">
        <f>IF(ISBLANK($JO$3),"",IF(ISBLANK(Tipy!HX69),0,IF(AND(Tipy!HX69=Výsledky!$JM$3,Tipy!HZ69=Výsledky!$JO$3),50,0)))</f>
        <v/>
      </c>
      <c r="JK75" s="92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92" t="str">
        <f>IF(ISBLANK($JO$3),"",IF(OR(Tipy!IA69=Výsledky!$JJ$6,Tipy!IA69=Výsledky!$JJ$7,Tipy!IA69=Výsledky!$JJ$8,Tipy!IA69=Výsledky!$JJ$9),30,0))</f>
        <v/>
      </c>
      <c r="JM75" s="92" t="str">
        <f>IF(ISBLANK($JO$3),"",IF(OR(Tipy!IB69=Výsledky!$JM$6,Tipy!IB69=Výsledky!$JM$7,Tipy!IB69=Výsledky!$JM$8,Tipy!IB69=Výsledky!$JM$9),10,0))</f>
        <v/>
      </c>
      <c r="JN75" s="93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95" t="str">
        <f>IF(ISBLANK($JO$3),"",IF(ISBLANK(Tipy!HX69),"-",SUM(JJ75:JN75)))</f>
        <v/>
      </c>
      <c r="JP75" s="94"/>
      <c r="JQ75" s="92" t="str">
        <f>IF(ISBLANK($JV$3),"",IF(ISBLANK(Tipy!ID69),0,IF(AND(Tipy!ID69=Výsledky!$JT$3,Tipy!IF69=Výsledky!$JV$3),50,0)))</f>
        <v/>
      </c>
      <c r="JR75" s="92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92" t="str">
        <f>IF(ISBLANK($JV$3),"",IF(OR(Tipy!IG69=Výsledky!$JQ$6,Tipy!IG69=Výsledky!$JQ$7,Tipy!IG69=Výsledky!$JQ$8,Tipy!IG69=Výsledky!$JQ$9),30,0))</f>
        <v/>
      </c>
      <c r="JT75" s="92" t="str">
        <f>IF(ISBLANK($JV$3),"",IF(OR(Tipy!IH69=Výsledky!$JT$6,Tipy!IH69=Výsledky!$JT$7,Tipy!IH69=Výsledky!$JT$8,Tipy!IH69=Výsledky!$JT$9),10,0))</f>
        <v/>
      </c>
      <c r="JU75" s="93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95" t="str">
        <f>IF(ISBLANK($JV$3),"",IF(ISBLANK(Tipy!ID69),"-",SUM(JQ75:JU75)))</f>
        <v/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92">
        <f>IF(ISBLANK($IM$3),"",IF(ISBLANK(Tipy!GZ70),0,IF(AND(Tipy!GZ70=Výsledky!$IK$3,Tipy!HB70=Výsledky!$IM$3),50,0)))</f>
        <v>0</v>
      </c>
      <c r="II76" s="9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92">
        <f>IF(ISBLANK($IM$3),"",IF(OR(Tipy!HC70=Výsledky!$IH$6,Tipy!HC70=Výsledky!$IH$7,Tipy!HC70=Výsledky!$IH$8,Tipy!HC70=Výsledky!$IH$9),30,0))</f>
        <v>0</v>
      </c>
      <c r="IK76" s="92">
        <f>IF(ISBLANK($IM$3),"",IF(OR(Tipy!HD70=Výsledky!$IK$6,Tipy!HD70=Výsledky!$IK$7,Tipy!HD70=Výsledky!$IK$8,Tipy!HD70=Výsledky!$IK$9),10,0))</f>
        <v>0</v>
      </c>
      <c r="IL76" s="9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95">
        <f>IF(ISBLANK($IM$3),"",IF(ISBLANK(Tipy!GZ70),"-",SUM(IH76:IL76)))</f>
        <v>30</v>
      </c>
      <c r="IN76" s="94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94"/>
      <c r="IV76" s="92">
        <f>IF(ISBLANK($JA$3),"",IF(ISBLANK(Tipy!HL70),0,IF(AND(Tipy!HL70=Výsledky!$IY$3,Tipy!HN70=Výsledky!$JA$3),50,0)))</f>
        <v>50</v>
      </c>
      <c r="IW76" s="9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92">
        <f>IF(ISBLANK($JA$3),"",IF(OR(Tipy!HO70=Výsledky!$IV$6,Tipy!HO70=Výsledky!$IV$7,Tipy!HO70=Výsledky!$IV$8,Tipy!HO70=Výsledky!$IV$9),30,0))</f>
        <v>0</v>
      </c>
      <c r="IY76" s="92">
        <f>IF(ISBLANK($JA$3),"",IF(OR(Tipy!HP70=Výsledky!$IY$6,Tipy!HP70=Výsledky!$IY$7,Tipy!HP70=Výsledky!$IY$8,Tipy!HP70=Výsledky!$IY$9),10,0))</f>
        <v>0</v>
      </c>
      <c r="IZ76" s="9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95">
        <f>IF(ISBLANK($JA$3),"",IF(ISBLANK(Tipy!HL70),"-",SUM(IV76:IZ76)))</f>
        <v>50</v>
      </c>
      <c r="JB76" s="94"/>
      <c r="JC76" s="92" t="str">
        <f>IF(ISBLANK($JH$3),"",IF(ISBLANK(Tipy!HR70),0,IF(AND(Tipy!HR70=Výsledky!$JF$3,Tipy!HT70=Výsledky!$JH$3),50,0)))</f>
        <v/>
      </c>
      <c r="JD76" s="92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92" t="str">
        <f>IF(ISBLANK($JH$3),"",IF(OR(Tipy!HU70=Výsledky!$JC$6,Tipy!HU70=Výsledky!$JC$7,Tipy!HU70=Výsledky!$JC$8,Tipy!HU70=Výsledky!$JC$9),30,0))</f>
        <v/>
      </c>
      <c r="JF76" s="92" t="str">
        <f>IF(ISBLANK($JH$3),"",IF(OR(Tipy!HV70=Výsledky!$JF$6,Tipy!HV70=Výsledky!$JF$7,Tipy!HV70=Výsledky!$JF$8,Tipy!HV70=Výsledky!$JF$9),10,0))</f>
        <v/>
      </c>
      <c r="JG76" s="93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95" t="str">
        <f>IF(ISBLANK($JH$3),"",IF(ISBLANK(Tipy!HR70),"-",SUM(JC76:JG76)))</f>
        <v/>
      </c>
      <c r="JI76" s="94"/>
      <c r="JJ76" s="92" t="str">
        <f>IF(ISBLANK($JO$3),"",IF(ISBLANK(Tipy!HX70),0,IF(AND(Tipy!HX70=Výsledky!$JM$3,Tipy!HZ70=Výsledky!$JO$3),50,0)))</f>
        <v/>
      </c>
      <c r="JK76" s="92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92" t="str">
        <f>IF(ISBLANK($JO$3),"",IF(OR(Tipy!IA70=Výsledky!$JJ$6,Tipy!IA70=Výsledky!$JJ$7,Tipy!IA70=Výsledky!$JJ$8,Tipy!IA70=Výsledky!$JJ$9),30,0))</f>
        <v/>
      </c>
      <c r="JM76" s="92" t="str">
        <f>IF(ISBLANK($JO$3),"",IF(OR(Tipy!IB70=Výsledky!$JM$6,Tipy!IB70=Výsledky!$JM$7,Tipy!IB70=Výsledky!$JM$8,Tipy!IB70=Výsledky!$JM$9),10,0))</f>
        <v/>
      </c>
      <c r="JN76" s="93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95" t="str">
        <f>IF(ISBLANK($JO$3),"",IF(ISBLANK(Tipy!HX70),"-",SUM(JJ76:JN76)))</f>
        <v/>
      </c>
      <c r="JP76" s="94"/>
      <c r="JQ76" s="92" t="str">
        <f>IF(ISBLANK($JV$3),"",IF(ISBLANK(Tipy!ID70),0,IF(AND(Tipy!ID70=Výsledky!$JT$3,Tipy!IF70=Výsledky!$JV$3),50,0)))</f>
        <v/>
      </c>
      <c r="JR76" s="92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92" t="str">
        <f>IF(ISBLANK($JV$3),"",IF(OR(Tipy!IG70=Výsledky!$JQ$6,Tipy!IG70=Výsledky!$JQ$7,Tipy!IG70=Výsledky!$JQ$8,Tipy!IG70=Výsledky!$JQ$9),30,0))</f>
        <v/>
      </c>
      <c r="JT76" s="92" t="str">
        <f>IF(ISBLANK($JV$3),"",IF(OR(Tipy!IH70=Výsledky!$JT$6,Tipy!IH70=Výsledky!$JT$7,Tipy!IH70=Výsledky!$JT$8,Tipy!IH70=Výsledky!$JT$9),10,0))</f>
        <v/>
      </c>
      <c r="JU76" s="93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95" t="str">
        <f>IF(ISBLANK($JV$3),"",IF(ISBLANK(Tipy!ID70),"-",SUM(JQ76:JU76)))</f>
        <v/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92">
        <f>IF(ISBLANK($IM$3),"",IF(ISBLANK(Tipy!GZ71),0,IF(AND(Tipy!GZ71=Výsledky!$IK$3,Tipy!HB71=Výsledky!$IM$3),50,0)))</f>
        <v>50</v>
      </c>
      <c r="II77" s="9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92">
        <f>IF(ISBLANK($IM$3),"",IF(OR(Tipy!HC71=Výsledky!$IH$6,Tipy!HC71=Výsledky!$IH$7,Tipy!HC71=Výsledky!$IH$8,Tipy!HC71=Výsledky!$IH$9),30,0))</f>
        <v>0</v>
      </c>
      <c r="IK77" s="92">
        <f>IF(ISBLANK($IM$3),"",IF(OR(Tipy!HD71=Výsledky!$IK$6,Tipy!HD71=Výsledky!$IK$7,Tipy!HD71=Výsledky!$IK$8,Tipy!HD71=Výsledky!$IK$9),10,0))</f>
        <v>0</v>
      </c>
      <c r="IL77" s="9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95">
        <f>IF(ISBLANK($IM$3),"",IF(ISBLANK(Tipy!GZ71),"-",SUM(IH77:IL77)))</f>
        <v>50</v>
      </c>
      <c r="IN77" s="94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94"/>
      <c r="IV77" s="92">
        <f>IF(ISBLANK($JA$3),"",IF(ISBLANK(Tipy!HL71),0,IF(AND(Tipy!HL71=Výsledky!$IY$3,Tipy!HN71=Výsledky!$JA$3),50,0)))</f>
        <v>0</v>
      </c>
      <c r="IW77" s="9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92">
        <f>IF(ISBLANK($JA$3),"",IF(OR(Tipy!HO71=Výsledky!$IV$6,Tipy!HO71=Výsledky!$IV$7,Tipy!HO71=Výsledky!$IV$8,Tipy!HO71=Výsledky!$IV$9),30,0))</f>
        <v>30</v>
      </c>
      <c r="IY77" s="92">
        <f>IF(ISBLANK($JA$3),"",IF(OR(Tipy!HP71=Výsledky!$IY$6,Tipy!HP71=Výsledky!$IY$7,Tipy!HP71=Výsledky!$IY$8,Tipy!HP71=Výsledky!$IY$9),10,0))</f>
        <v>0</v>
      </c>
      <c r="IZ77" s="9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95">
        <f>IF(ISBLANK($JA$3),"",IF(ISBLANK(Tipy!HL71),"-",SUM(IV77:IZ77)))</f>
        <v>50</v>
      </c>
      <c r="JB77" s="94"/>
      <c r="JC77" s="92" t="str">
        <f>IF(ISBLANK($JH$3),"",IF(ISBLANK(Tipy!HR71),0,IF(AND(Tipy!HR71=Výsledky!$JF$3,Tipy!HT71=Výsledky!$JH$3),50,0)))</f>
        <v/>
      </c>
      <c r="JD77" s="92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92" t="str">
        <f>IF(ISBLANK($JH$3),"",IF(OR(Tipy!HU71=Výsledky!$JC$6,Tipy!HU71=Výsledky!$JC$7,Tipy!HU71=Výsledky!$JC$8,Tipy!HU71=Výsledky!$JC$9),30,0))</f>
        <v/>
      </c>
      <c r="JF77" s="92" t="str">
        <f>IF(ISBLANK($JH$3),"",IF(OR(Tipy!HV71=Výsledky!$JF$6,Tipy!HV71=Výsledky!$JF$7,Tipy!HV71=Výsledky!$JF$8,Tipy!HV71=Výsledky!$JF$9),10,0))</f>
        <v/>
      </c>
      <c r="JG77" s="93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95" t="str">
        <f>IF(ISBLANK($JH$3),"",IF(ISBLANK(Tipy!HR71),"-",SUM(JC77:JG77)))</f>
        <v/>
      </c>
      <c r="JI77" s="94"/>
      <c r="JJ77" s="92" t="str">
        <f>IF(ISBLANK($JO$3),"",IF(ISBLANK(Tipy!HX71),0,IF(AND(Tipy!HX71=Výsledky!$JM$3,Tipy!HZ71=Výsledky!$JO$3),50,0)))</f>
        <v/>
      </c>
      <c r="JK77" s="92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92" t="str">
        <f>IF(ISBLANK($JO$3),"",IF(OR(Tipy!IA71=Výsledky!$JJ$6,Tipy!IA71=Výsledky!$JJ$7,Tipy!IA71=Výsledky!$JJ$8,Tipy!IA71=Výsledky!$JJ$9),30,0))</f>
        <v/>
      </c>
      <c r="JM77" s="92" t="str">
        <f>IF(ISBLANK($JO$3),"",IF(OR(Tipy!IB71=Výsledky!$JM$6,Tipy!IB71=Výsledky!$JM$7,Tipy!IB71=Výsledky!$JM$8,Tipy!IB71=Výsledky!$JM$9),10,0))</f>
        <v/>
      </c>
      <c r="JN77" s="93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95" t="str">
        <f>IF(ISBLANK($JO$3),"",IF(ISBLANK(Tipy!HX71),"-",SUM(JJ77:JN77)))</f>
        <v/>
      </c>
      <c r="JP77" s="94"/>
      <c r="JQ77" s="92" t="str">
        <f>IF(ISBLANK($JV$3),"",IF(ISBLANK(Tipy!ID71),0,IF(AND(Tipy!ID71=Výsledky!$JT$3,Tipy!IF71=Výsledky!$JV$3),50,0)))</f>
        <v/>
      </c>
      <c r="JR77" s="92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92" t="str">
        <f>IF(ISBLANK($JV$3),"",IF(OR(Tipy!IG71=Výsledky!$JQ$6,Tipy!IG71=Výsledky!$JQ$7,Tipy!IG71=Výsledky!$JQ$8,Tipy!IG71=Výsledky!$JQ$9),30,0))</f>
        <v/>
      </c>
      <c r="JT77" s="92" t="str">
        <f>IF(ISBLANK($JV$3),"",IF(OR(Tipy!IH71=Výsledky!$JT$6,Tipy!IH71=Výsledky!$JT$7,Tipy!IH71=Výsledky!$JT$8,Tipy!IH71=Výsledky!$JT$9),10,0))</f>
        <v/>
      </c>
      <c r="JU77" s="93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95" t="str">
        <f>IF(ISBLANK($JV$3),"",IF(ISBLANK(Tipy!ID71),"-",SUM(JQ77:JU77)))</f>
        <v/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92">
        <f>IF(ISBLANK($IM$3),"",IF(ISBLANK(Tipy!GZ72),0,IF(AND(Tipy!GZ72=Výsledky!$IK$3,Tipy!HB72=Výsledky!$IM$3),50,0)))</f>
        <v>0</v>
      </c>
      <c r="II78" s="9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92">
        <f>IF(ISBLANK($IM$3),"",IF(OR(Tipy!HC72=Výsledky!$IH$6,Tipy!HC72=Výsledky!$IH$7,Tipy!HC72=Výsledky!$IH$8,Tipy!HC72=Výsledky!$IH$9),30,0))</f>
        <v>0</v>
      </c>
      <c r="IK78" s="92">
        <f>IF(ISBLANK($IM$3),"",IF(OR(Tipy!HD72=Výsledky!$IK$6,Tipy!HD72=Výsledky!$IK$7,Tipy!HD72=Výsledky!$IK$8,Tipy!HD72=Výsledky!$IK$9),10,0))</f>
        <v>0</v>
      </c>
      <c r="IL78" s="9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95">
        <f>IF(ISBLANK($IM$3),"",IF(ISBLANK(Tipy!GZ72),"-",SUM(IH78:IL78)))</f>
        <v>30</v>
      </c>
      <c r="IN78" s="94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94"/>
      <c r="IV78" s="92">
        <f>IF(ISBLANK($JA$3),"",IF(ISBLANK(Tipy!HL72),0,IF(AND(Tipy!HL72=Výsledky!$IY$3,Tipy!HN72=Výsledky!$JA$3),50,0)))</f>
        <v>0</v>
      </c>
      <c r="IW78" s="9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92">
        <f>IF(ISBLANK($JA$3),"",IF(OR(Tipy!HO72=Výsledky!$IV$6,Tipy!HO72=Výsledky!$IV$7,Tipy!HO72=Výsledky!$IV$8,Tipy!HO72=Výsledky!$IV$9),30,0))</f>
        <v>0</v>
      </c>
      <c r="IY78" s="92">
        <f>IF(ISBLANK($JA$3),"",IF(OR(Tipy!HP72=Výsledky!$IY$6,Tipy!HP72=Výsledky!$IY$7,Tipy!HP72=Výsledky!$IY$8,Tipy!HP72=Výsledky!$IY$9),10,0))</f>
        <v>0</v>
      </c>
      <c r="IZ78" s="9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95">
        <f>IF(ISBLANK($JA$3),"",IF(ISBLANK(Tipy!HL72),"-",SUM(IV78:IZ78)))</f>
        <v>30</v>
      </c>
      <c r="JB78" s="94"/>
      <c r="JC78" s="92" t="str">
        <f>IF(ISBLANK($JH$3),"",IF(ISBLANK(Tipy!HR72),0,IF(AND(Tipy!HR72=Výsledky!$JF$3,Tipy!HT72=Výsledky!$JH$3),50,0)))</f>
        <v/>
      </c>
      <c r="JD78" s="92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92" t="str">
        <f>IF(ISBLANK($JH$3),"",IF(OR(Tipy!HU72=Výsledky!$JC$6,Tipy!HU72=Výsledky!$JC$7,Tipy!HU72=Výsledky!$JC$8,Tipy!HU72=Výsledky!$JC$9),30,0))</f>
        <v/>
      </c>
      <c r="JF78" s="92" t="str">
        <f>IF(ISBLANK($JH$3),"",IF(OR(Tipy!HV72=Výsledky!$JF$6,Tipy!HV72=Výsledky!$JF$7,Tipy!HV72=Výsledky!$JF$8,Tipy!HV72=Výsledky!$JF$9),10,0))</f>
        <v/>
      </c>
      <c r="JG78" s="93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95" t="str">
        <f>IF(ISBLANK($JH$3),"",IF(ISBLANK(Tipy!HR72),"-",SUM(JC78:JG78)))</f>
        <v/>
      </c>
      <c r="JI78" s="94"/>
      <c r="JJ78" s="92" t="str">
        <f>IF(ISBLANK($JO$3),"",IF(ISBLANK(Tipy!HX72),0,IF(AND(Tipy!HX72=Výsledky!$JM$3,Tipy!HZ72=Výsledky!$JO$3),50,0)))</f>
        <v/>
      </c>
      <c r="JK78" s="92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92" t="str">
        <f>IF(ISBLANK($JO$3),"",IF(OR(Tipy!IA72=Výsledky!$JJ$6,Tipy!IA72=Výsledky!$JJ$7,Tipy!IA72=Výsledky!$JJ$8,Tipy!IA72=Výsledky!$JJ$9),30,0))</f>
        <v/>
      </c>
      <c r="JM78" s="92" t="str">
        <f>IF(ISBLANK($JO$3),"",IF(OR(Tipy!IB72=Výsledky!$JM$6,Tipy!IB72=Výsledky!$JM$7,Tipy!IB72=Výsledky!$JM$8,Tipy!IB72=Výsledky!$JM$9),10,0))</f>
        <v/>
      </c>
      <c r="JN78" s="93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95" t="str">
        <f>IF(ISBLANK($JO$3),"",IF(ISBLANK(Tipy!HX72),"-",SUM(JJ78:JN78)))</f>
        <v/>
      </c>
      <c r="JP78" s="94"/>
      <c r="JQ78" s="92" t="str">
        <f>IF(ISBLANK($JV$3),"",IF(ISBLANK(Tipy!ID72),0,IF(AND(Tipy!ID72=Výsledky!$JT$3,Tipy!IF72=Výsledky!$JV$3),50,0)))</f>
        <v/>
      </c>
      <c r="JR78" s="92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92" t="str">
        <f>IF(ISBLANK($JV$3),"",IF(OR(Tipy!IG72=Výsledky!$JQ$6,Tipy!IG72=Výsledky!$JQ$7,Tipy!IG72=Výsledky!$JQ$8,Tipy!IG72=Výsledky!$JQ$9),30,0))</f>
        <v/>
      </c>
      <c r="JT78" s="92" t="str">
        <f>IF(ISBLANK($JV$3),"",IF(OR(Tipy!IH72=Výsledky!$JT$6,Tipy!IH72=Výsledky!$JT$7,Tipy!IH72=Výsledky!$JT$8,Tipy!IH72=Výsledky!$JT$9),10,0))</f>
        <v/>
      </c>
      <c r="JU78" s="93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95" t="str">
        <f>IF(ISBLANK($JV$3),"",IF(ISBLANK(Tipy!ID72),"-",SUM(JQ78:JU78)))</f>
        <v/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92">
        <f>IF(ISBLANK($IM$3),"",IF(ISBLANK(Tipy!GZ73),0,IF(AND(Tipy!GZ73=Výsledky!$IK$3,Tipy!HB73=Výsledky!$IM$3),50,0)))</f>
        <v>0</v>
      </c>
      <c r="II79" s="9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92">
        <f>IF(ISBLANK($IM$3),"",IF(OR(Tipy!HC73=Výsledky!$IH$6,Tipy!HC73=Výsledky!$IH$7,Tipy!HC73=Výsledky!$IH$8,Tipy!HC73=Výsledky!$IH$9),30,0))</f>
        <v>0</v>
      </c>
      <c r="IK79" s="92">
        <f>IF(ISBLANK($IM$3),"",IF(OR(Tipy!HD73=Výsledky!$IK$6,Tipy!HD73=Výsledky!$IK$7,Tipy!HD73=Výsledky!$IK$8,Tipy!HD73=Výsledky!$IK$9),10,0))</f>
        <v>0</v>
      </c>
      <c r="IL79" s="9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95" t="str">
        <f>IF(ISBLANK($IM$3),"",IF(ISBLANK(Tipy!GZ73),"-",SUM(IH79:IL79)))</f>
        <v>-</v>
      </c>
      <c r="IN79" s="94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94"/>
      <c r="IV79" s="92">
        <f>IF(ISBLANK($JA$3),"",IF(ISBLANK(Tipy!HL73),0,IF(AND(Tipy!HL73=Výsledky!$IY$3,Tipy!HN73=Výsledky!$JA$3),50,0)))</f>
        <v>0</v>
      </c>
      <c r="IW79" s="9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92">
        <f>IF(ISBLANK($JA$3),"",IF(OR(Tipy!HO73=Výsledky!$IV$6,Tipy!HO73=Výsledky!$IV$7,Tipy!HO73=Výsledky!$IV$8,Tipy!HO73=Výsledky!$IV$9),30,0))</f>
        <v>0</v>
      </c>
      <c r="IY79" s="92">
        <f>IF(ISBLANK($JA$3),"",IF(OR(Tipy!HP73=Výsledky!$IY$6,Tipy!HP73=Výsledky!$IY$7,Tipy!HP73=Výsledky!$IY$8,Tipy!HP73=Výsledky!$IY$9),10,0))</f>
        <v>0</v>
      </c>
      <c r="IZ79" s="9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95" t="str">
        <f>IF(ISBLANK($JA$3),"",IF(ISBLANK(Tipy!HL73),"-",SUM(IV79:IZ79)))</f>
        <v>-</v>
      </c>
      <c r="JB79" s="94"/>
      <c r="JC79" s="92" t="str">
        <f>IF(ISBLANK($JH$3),"",IF(ISBLANK(Tipy!HR73),0,IF(AND(Tipy!HR73=Výsledky!$JF$3,Tipy!HT73=Výsledky!$JH$3),50,0)))</f>
        <v/>
      </c>
      <c r="JD79" s="92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92" t="str">
        <f>IF(ISBLANK($JH$3),"",IF(OR(Tipy!HU73=Výsledky!$JC$6,Tipy!HU73=Výsledky!$JC$7,Tipy!HU73=Výsledky!$JC$8,Tipy!HU73=Výsledky!$JC$9),30,0))</f>
        <v/>
      </c>
      <c r="JF79" s="92" t="str">
        <f>IF(ISBLANK($JH$3),"",IF(OR(Tipy!HV73=Výsledky!$JF$6,Tipy!HV73=Výsledky!$JF$7,Tipy!HV73=Výsledky!$JF$8,Tipy!HV73=Výsledky!$JF$9),10,0))</f>
        <v/>
      </c>
      <c r="JG79" s="93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95" t="str">
        <f>IF(ISBLANK($JH$3),"",IF(ISBLANK(Tipy!HR73),"-",SUM(JC79:JG79)))</f>
        <v/>
      </c>
      <c r="JI79" s="94"/>
      <c r="JJ79" s="92" t="str">
        <f>IF(ISBLANK($JO$3),"",IF(ISBLANK(Tipy!HX73),0,IF(AND(Tipy!HX73=Výsledky!$JM$3,Tipy!HZ73=Výsledky!$JO$3),50,0)))</f>
        <v/>
      </c>
      <c r="JK79" s="92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92" t="str">
        <f>IF(ISBLANK($JO$3),"",IF(OR(Tipy!IA73=Výsledky!$JJ$6,Tipy!IA73=Výsledky!$JJ$7,Tipy!IA73=Výsledky!$JJ$8,Tipy!IA73=Výsledky!$JJ$9),30,0))</f>
        <v/>
      </c>
      <c r="JM79" s="92" t="str">
        <f>IF(ISBLANK($JO$3),"",IF(OR(Tipy!IB73=Výsledky!$JM$6,Tipy!IB73=Výsledky!$JM$7,Tipy!IB73=Výsledky!$JM$8,Tipy!IB73=Výsledky!$JM$9),10,0))</f>
        <v/>
      </c>
      <c r="JN79" s="93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95" t="str">
        <f>IF(ISBLANK($JO$3),"",IF(ISBLANK(Tipy!HX73),"-",SUM(JJ79:JN79)))</f>
        <v/>
      </c>
      <c r="JP79" s="94"/>
      <c r="JQ79" s="92" t="str">
        <f>IF(ISBLANK($JV$3),"",IF(ISBLANK(Tipy!ID73),0,IF(AND(Tipy!ID73=Výsledky!$JT$3,Tipy!IF73=Výsledky!$JV$3),50,0)))</f>
        <v/>
      </c>
      <c r="JR79" s="92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92" t="str">
        <f>IF(ISBLANK($JV$3),"",IF(OR(Tipy!IG73=Výsledky!$JQ$6,Tipy!IG73=Výsledky!$JQ$7,Tipy!IG73=Výsledky!$JQ$8,Tipy!IG73=Výsledky!$JQ$9),30,0))</f>
        <v/>
      </c>
      <c r="JT79" s="92" t="str">
        <f>IF(ISBLANK($JV$3),"",IF(OR(Tipy!IH73=Výsledky!$JT$6,Tipy!IH73=Výsledky!$JT$7,Tipy!IH73=Výsledky!$JT$8,Tipy!IH73=Výsledky!$JT$9),10,0))</f>
        <v/>
      </c>
      <c r="JU79" s="93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95" t="str">
        <f>IF(ISBLANK($JV$3),"",IF(ISBLANK(Tipy!ID73),"-",SUM(JQ79:JU79)))</f>
        <v/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92">
        <f>IF(ISBLANK($IM$3),"",IF(ISBLANK(Tipy!GZ74),0,IF(AND(Tipy!GZ74=Výsledky!$IK$3,Tipy!HB74=Výsledky!$IM$3),50,0)))</f>
        <v>0</v>
      </c>
      <c r="II80" s="9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92">
        <f>IF(ISBLANK($IM$3),"",IF(OR(Tipy!HC74=Výsledky!$IH$6,Tipy!HC74=Výsledky!$IH$7,Tipy!HC74=Výsledky!$IH$8,Tipy!HC74=Výsledky!$IH$9),30,0))</f>
        <v>0</v>
      </c>
      <c r="IK80" s="92">
        <f>IF(ISBLANK($IM$3),"",IF(OR(Tipy!HD74=Výsledky!$IK$6,Tipy!HD74=Výsledky!$IK$7,Tipy!HD74=Výsledky!$IK$8,Tipy!HD74=Výsledky!$IK$9),10,0))</f>
        <v>0</v>
      </c>
      <c r="IL80" s="9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95" t="str">
        <f>IF(ISBLANK($IM$3),"",IF(ISBLANK(Tipy!GZ74),"-",SUM(IH80:IL80)))</f>
        <v>-</v>
      </c>
      <c r="IN80" s="94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94"/>
      <c r="IV80" s="92">
        <f>IF(ISBLANK($JA$3),"",IF(ISBLANK(Tipy!HL74),0,IF(AND(Tipy!HL74=Výsledky!$IY$3,Tipy!HN74=Výsledky!$JA$3),50,0)))</f>
        <v>0</v>
      </c>
      <c r="IW80" s="9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92">
        <f>IF(ISBLANK($JA$3),"",IF(OR(Tipy!HO74=Výsledky!$IV$6,Tipy!HO74=Výsledky!$IV$7,Tipy!HO74=Výsledky!$IV$8,Tipy!HO74=Výsledky!$IV$9),30,0))</f>
        <v>0</v>
      </c>
      <c r="IY80" s="92">
        <f>IF(ISBLANK($JA$3),"",IF(OR(Tipy!HP74=Výsledky!$IY$6,Tipy!HP74=Výsledky!$IY$7,Tipy!HP74=Výsledky!$IY$8,Tipy!HP74=Výsledky!$IY$9),10,0))</f>
        <v>0</v>
      </c>
      <c r="IZ80" s="9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95" t="str">
        <f>IF(ISBLANK($JA$3),"",IF(ISBLANK(Tipy!HL74),"-",SUM(IV80:IZ80)))</f>
        <v>-</v>
      </c>
      <c r="JB80" s="94"/>
      <c r="JC80" s="92" t="str">
        <f>IF(ISBLANK($JH$3),"",IF(ISBLANK(Tipy!HR74),0,IF(AND(Tipy!HR74=Výsledky!$JF$3,Tipy!HT74=Výsledky!$JH$3),50,0)))</f>
        <v/>
      </c>
      <c r="JD80" s="92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92" t="str">
        <f>IF(ISBLANK($JH$3),"",IF(OR(Tipy!HU74=Výsledky!$JC$6,Tipy!HU74=Výsledky!$JC$7,Tipy!HU74=Výsledky!$JC$8,Tipy!HU74=Výsledky!$JC$9),30,0))</f>
        <v/>
      </c>
      <c r="JF80" s="92" t="str">
        <f>IF(ISBLANK($JH$3),"",IF(OR(Tipy!HV74=Výsledky!$JF$6,Tipy!HV74=Výsledky!$JF$7,Tipy!HV74=Výsledky!$JF$8,Tipy!HV74=Výsledky!$JF$9),10,0))</f>
        <v/>
      </c>
      <c r="JG80" s="93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95" t="str">
        <f>IF(ISBLANK($JH$3),"",IF(ISBLANK(Tipy!HR74),"-",SUM(JC80:JG80)))</f>
        <v/>
      </c>
      <c r="JI80" s="94"/>
      <c r="JJ80" s="92" t="str">
        <f>IF(ISBLANK($JO$3),"",IF(ISBLANK(Tipy!HX74),0,IF(AND(Tipy!HX74=Výsledky!$JM$3,Tipy!HZ74=Výsledky!$JO$3),50,0)))</f>
        <v/>
      </c>
      <c r="JK80" s="92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92" t="str">
        <f>IF(ISBLANK($JO$3),"",IF(OR(Tipy!IA74=Výsledky!$JJ$6,Tipy!IA74=Výsledky!$JJ$7,Tipy!IA74=Výsledky!$JJ$8,Tipy!IA74=Výsledky!$JJ$9),30,0))</f>
        <v/>
      </c>
      <c r="JM80" s="92" t="str">
        <f>IF(ISBLANK($JO$3),"",IF(OR(Tipy!IB74=Výsledky!$JM$6,Tipy!IB74=Výsledky!$JM$7,Tipy!IB74=Výsledky!$JM$8,Tipy!IB74=Výsledky!$JM$9),10,0))</f>
        <v/>
      </c>
      <c r="JN80" s="93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95" t="str">
        <f>IF(ISBLANK($JO$3),"",IF(ISBLANK(Tipy!HX74),"-",SUM(JJ80:JN80)))</f>
        <v/>
      </c>
      <c r="JP80" s="94"/>
      <c r="JQ80" s="92" t="str">
        <f>IF(ISBLANK($JV$3),"",IF(ISBLANK(Tipy!ID74),0,IF(AND(Tipy!ID74=Výsledky!$JT$3,Tipy!IF74=Výsledky!$JV$3),50,0)))</f>
        <v/>
      </c>
      <c r="JR80" s="92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92" t="str">
        <f>IF(ISBLANK($JV$3),"",IF(OR(Tipy!IG74=Výsledky!$JQ$6,Tipy!IG74=Výsledky!$JQ$7,Tipy!IG74=Výsledky!$JQ$8,Tipy!IG74=Výsledky!$JQ$9),30,0))</f>
        <v/>
      </c>
      <c r="JT80" s="92" t="str">
        <f>IF(ISBLANK($JV$3),"",IF(OR(Tipy!IH74=Výsledky!$JT$6,Tipy!IH74=Výsledky!$JT$7,Tipy!IH74=Výsledky!$JT$8,Tipy!IH74=Výsledky!$JT$9),10,0))</f>
        <v/>
      </c>
      <c r="JU80" s="93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95" t="str">
        <f>IF(ISBLANK($JV$3),"",IF(ISBLANK(Tipy!ID74),"-",SUM(JQ80:JU80)))</f>
        <v/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92">
        <f>IF(ISBLANK($IM$3),"",IF(ISBLANK(Tipy!GZ75),0,IF(AND(Tipy!GZ75=Výsledky!$IK$3,Tipy!HB75=Výsledky!$IM$3),50,0)))</f>
        <v>0</v>
      </c>
      <c r="II81" s="9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92">
        <f>IF(ISBLANK($IM$3),"",IF(OR(Tipy!HC75=Výsledky!$IH$6,Tipy!HC75=Výsledky!$IH$7,Tipy!HC75=Výsledky!$IH$8,Tipy!HC75=Výsledky!$IH$9),30,0))</f>
        <v>0</v>
      </c>
      <c r="IK81" s="92">
        <f>IF(ISBLANK($IM$3),"",IF(OR(Tipy!HD75=Výsledky!$IK$6,Tipy!HD75=Výsledky!$IK$7,Tipy!HD75=Výsledky!$IK$8,Tipy!HD75=Výsledky!$IK$9),10,0))</f>
        <v>0</v>
      </c>
      <c r="IL81" s="9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95">
        <f>IF(ISBLANK($IM$3),"",IF(ISBLANK(Tipy!GZ75),"-",SUM(IH81:IL81)))</f>
        <v>20</v>
      </c>
      <c r="IN81" s="94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94"/>
      <c r="IV81" s="92">
        <f>IF(ISBLANK($JA$3),"",IF(ISBLANK(Tipy!HL75),0,IF(AND(Tipy!HL75=Výsledky!$IY$3,Tipy!HN75=Výsledky!$JA$3),50,0)))</f>
        <v>0</v>
      </c>
      <c r="IW81" s="9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92">
        <f>IF(ISBLANK($JA$3),"",IF(OR(Tipy!HO75=Výsledky!$IV$6,Tipy!HO75=Výsledky!$IV$7,Tipy!HO75=Výsledky!$IV$8,Tipy!HO75=Výsledky!$IV$9),30,0))</f>
        <v>30</v>
      </c>
      <c r="IY81" s="92">
        <f>IF(ISBLANK($JA$3),"",IF(OR(Tipy!HP75=Výsledky!$IY$6,Tipy!HP75=Výsledky!$IY$7,Tipy!HP75=Výsledky!$IY$8,Tipy!HP75=Výsledky!$IY$9),10,0))</f>
        <v>0</v>
      </c>
      <c r="IZ81" s="9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95">
        <f>IF(ISBLANK($JA$3),"",IF(ISBLANK(Tipy!HL75),"-",SUM(IV81:IZ81)))</f>
        <v>60</v>
      </c>
      <c r="JB81" s="94"/>
      <c r="JC81" s="92" t="str">
        <f>IF(ISBLANK($JH$3),"",IF(ISBLANK(Tipy!HR75),0,IF(AND(Tipy!HR75=Výsledky!$JF$3,Tipy!HT75=Výsledky!$JH$3),50,0)))</f>
        <v/>
      </c>
      <c r="JD81" s="92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92" t="str">
        <f>IF(ISBLANK($JH$3),"",IF(OR(Tipy!HU75=Výsledky!$JC$6,Tipy!HU75=Výsledky!$JC$7,Tipy!HU75=Výsledky!$JC$8,Tipy!HU75=Výsledky!$JC$9),30,0))</f>
        <v/>
      </c>
      <c r="JF81" s="92" t="str">
        <f>IF(ISBLANK($JH$3),"",IF(OR(Tipy!HV75=Výsledky!$JF$6,Tipy!HV75=Výsledky!$JF$7,Tipy!HV75=Výsledky!$JF$8,Tipy!HV75=Výsledky!$JF$9),10,0))</f>
        <v/>
      </c>
      <c r="JG81" s="93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95" t="str">
        <f>IF(ISBLANK($JH$3),"",IF(ISBLANK(Tipy!HR75),"-",SUM(JC81:JG81)))</f>
        <v/>
      </c>
      <c r="JI81" s="94"/>
      <c r="JJ81" s="92" t="str">
        <f>IF(ISBLANK($JO$3),"",IF(ISBLANK(Tipy!HX75),0,IF(AND(Tipy!HX75=Výsledky!$JM$3,Tipy!HZ75=Výsledky!$JO$3),50,0)))</f>
        <v/>
      </c>
      <c r="JK81" s="92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92" t="str">
        <f>IF(ISBLANK($JO$3),"",IF(OR(Tipy!IA75=Výsledky!$JJ$6,Tipy!IA75=Výsledky!$JJ$7,Tipy!IA75=Výsledky!$JJ$8,Tipy!IA75=Výsledky!$JJ$9),30,0))</f>
        <v/>
      </c>
      <c r="JM81" s="92" t="str">
        <f>IF(ISBLANK($JO$3),"",IF(OR(Tipy!IB75=Výsledky!$JM$6,Tipy!IB75=Výsledky!$JM$7,Tipy!IB75=Výsledky!$JM$8,Tipy!IB75=Výsledky!$JM$9),10,0))</f>
        <v/>
      </c>
      <c r="JN81" s="93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95" t="str">
        <f>IF(ISBLANK($JO$3),"",IF(ISBLANK(Tipy!HX75),"-",SUM(JJ81:JN81)))</f>
        <v/>
      </c>
      <c r="JP81" s="94"/>
      <c r="JQ81" s="92" t="str">
        <f>IF(ISBLANK($JV$3),"",IF(ISBLANK(Tipy!ID75),0,IF(AND(Tipy!ID75=Výsledky!$JT$3,Tipy!IF75=Výsledky!$JV$3),50,0)))</f>
        <v/>
      </c>
      <c r="JR81" s="92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92" t="str">
        <f>IF(ISBLANK($JV$3),"",IF(OR(Tipy!IG75=Výsledky!$JQ$6,Tipy!IG75=Výsledky!$JQ$7,Tipy!IG75=Výsledky!$JQ$8,Tipy!IG75=Výsledky!$JQ$9),30,0))</f>
        <v/>
      </c>
      <c r="JT81" s="92" t="str">
        <f>IF(ISBLANK($JV$3),"",IF(OR(Tipy!IH75=Výsledky!$JT$6,Tipy!IH75=Výsledky!$JT$7,Tipy!IH75=Výsledky!$JT$8,Tipy!IH75=Výsledky!$JT$9),10,0))</f>
        <v/>
      </c>
      <c r="JU81" s="93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95" t="str">
        <f>IF(ISBLANK($JV$3),"",IF(ISBLANK(Tipy!ID75),"-",SUM(JQ81:JU81)))</f>
        <v/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92">
        <f>IF(ISBLANK($IM$3),"",IF(ISBLANK(Tipy!GZ76),0,IF(AND(Tipy!GZ76=Výsledky!$IK$3,Tipy!HB76=Výsledky!$IM$3),50,0)))</f>
        <v>0</v>
      </c>
      <c r="II82" s="9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92">
        <f>IF(ISBLANK($IM$3),"",IF(OR(Tipy!HC76=Výsledky!$IH$6,Tipy!HC76=Výsledky!$IH$7,Tipy!HC76=Výsledky!$IH$8,Tipy!HC76=Výsledky!$IH$9),30,0))</f>
        <v>0</v>
      </c>
      <c r="IK82" s="92">
        <f>IF(ISBLANK($IM$3),"",IF(OR(Tipy!HD76=Výsledky!$IK$6,Tipy!HD76=Výsledky!$IK$7,Tipy!HD76=Výsledky!$IK$8,Tipy!HD76=Výsledky!$IK$9),10,0))</f>
        <v>0</v>
      </c>
      <c r="IL82" s="9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95" t="str">
        <f>IF(ISBLANK($IM$3),"",IF(ISBLANK(Tipy!GZ76),"-",SUM(IH82:IL82)))</f>
        <v>-</v>
      </c>
      <c r="IN82" s="94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94"/>
      <c r="IV82" s="92">
        <f>IF(ISBLANK($JA$3),"",IF(ISBLANK(Tipy!HL76),0,IF(AND(Tipy!HL76=Výsledky!$IY$3,Tipy!HN76=Výsledky!$JA$3),50,0)))</f>
        <v>0</v>
      </c>
      <c r="IW82" s="9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92">
        <f>IF(ISBLANK($JA$3),"",IF(OR(Tipy!HO76=Výsledky!$IV$6,Tipy!HO76=Výsledky!$IV$7,Tipy!HO76=Výsledky!$IV$8,Tipy!HO76=Výsledky!$IV$9),30,0))</f>
        <v>0</v>
      </c>
      <c r="IY82" s="92">
        <f>IF(ISBLANK($JA$3),"",IF(OR(Tipy!HP76=Výsledky!$IY$6,Tipy!HP76=Výsledky!$IY$7,Tipy!HP76=Výsledky!$IY$8,Tipy!HP76=Výsledky!$IY$9),10,0))</f>
        <v>0</v>
      </c>
      <c r="IZ82" s="9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95" t="str">
        <f>IF(ISBLANK($JA$3),"",IF(ISBLANK(Tipy!HL76),"-",SUM(IV82:IZ82)))</f>
        <v>-</v>
      </c>
      <c r="JB82" s="94"/>
      <c r="JC82" s="92" t="str">
        <f>IF(ISBLANK($JH$3),"",IF(ISBLANK(Tipy!HR76),0,IF(AND(Tipy!HR76=Výsledky!$JF$3,Tipy!HT76=Výsledky!$JH$3),50,0)))</f>
        <v/>
      </c>
      <c r="JD82" s="92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92" t="str">
        <f>IF(ISBLANK($JH$3),"",IF(OR(Tipy!HU76=Výsledky!$JC$6,Tipy!HU76=Výsledky!$JC$7,Tipy!HU76=Výsledky!$JC$8,Tipy!HU76=Výsledky!$JC$9),30,0))</f>
        <v/>
      </c>
      <c r="JF82" s="92" t="str">
        <f>IF(ISBLANK($JH$3),"",IF(OR(Tipy!HV76=Výsledky!$JF$6,Tipy!HV76=Výsledky!$JF$7,Tipy!HV76=Výsledky!$JF$8,Tipy!HV76=Výsledky!$JF$9),10,0))</f>
        <v/>
      </c>
      <c r="JG82" s="93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95" t="str">
        <f>IF(ISBLANK($JH$3),"",IF(ISBLANK(Tipy!HR76),"-",SUM(JC82:JG82)))</f>
        <v/>
      </c>
      <c r="JI82" s="94"/>
      <c r="JJ82" s="92" t="str">
        <f>IF(ISBLANK($JO$3),"",IF(ISBLANK(Tipy!HX76),0,IF(AND(Tipy!HX76=Výsledky!$JM$3,Tipy!HZ76=Výsledky!$JO$3),50,0)))</f>
        <v/>
      </c>
      <c r="JK82" s="92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92" t="str">
        <f>IF(ISBLANK($JO$3),"",IF(OR(Tipy!IA76=Výsledky!$JJ$6,Tipy!IA76=Výsledky!$JJ$7,Tipy!IA76=Výsledky!$JJ$8,Tipy!IA76=Výsledky!$JJ$9),30,0))</f>
        <v/>
      </c>
      <c r="JM82" s="92" t="str">
        <f>IF(ISBLANK($JO$3),"",IF(OR(Tipy!IB76=Výsledky!$JM$6,Tipy!IB76=Výsledky!$JM$7,Tipy!IB76=Výsledky!$JM$8,Tipy!IB76=Výsledky!$JM$9),10,0))</f>
        <v/>
      </c>
      <c r="JN82" s="93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95" t="str">
        <f>IF(ISBLANK($JO$3),"",IF(ISBLANK(Tipy!HX76),"-",SUM(JJ82:JN82)))</f>
        <v/>
      </c>
      <c r="JP82" s="94"/>
      <c r="JQ82" s="92" t="str">
        <f>IF(ISBLANK($JV$3),"",IF(ISBLANK(Tipy!ID76),0,IF(AND(Tipy!ID76=Výsledky!$JT$3,Tipy!IF76=Výsledky!$JV$3),50,0)))</f>
        <v/>
      </c>
      <c r="JR82" s="92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92" t="str">
        <f>IF(ISBLANK($JV$3),"",IF(OR(Tipy!IG76=Výsledky!$JQ$6,Tipy!IG76=Výsledky!$JQ$7,Tipy!IG76=Výsledky!$JQ$8,Tipy!IG76=Výsledky!$JQ$9),30,0))</f>
        <v/>
      </c>
      <c r="JT82" s="92" t="str">
        <f>IF(ISBLANK($JV$3),"",IF(OR(Tipy!IH76=Výsledky!$JT$6,Tipy!IH76=Výsledky!$JT$7,Tipy!IH76=Výsledky!$JT$8,Tipy!IH76=Výsledky!$JT$9),10,0))</f>
        <v/>
      </c>
      <c r="JU82" s="93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95" t="str">
        <f>IF(ISBLANK($JV$3),"",IF(ISBLANK(Tipy!ID76),"-",SUM(JQ82:JU82)))</f>
        <v/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92">
        <f>IF(ISBLANK($IM$3),"",IF(ISBLANK(Tipy!GZ77),0,IF(AND(Tipy!GZ77=Výsledky!$IK$3,Tipy!HB77=Výsledky!$IM$3),50,0)))</f>
        <v>0</v>
      </c>
      <c r="II83" s="9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92">
        <f>IF(ISBLANK($IM$3),"",IF(OR(Tipy!HC77=Výsledky!$IH$6,Tipy!HC77=Výsledky!$IH$7,Tipy!HC77=Výsledky!$IH$8,Tipy!HC77=Výsledky!$IH$9),30,0))</f>
        <v>0</v>
      </c>
      <c r="IK83" s="92">
        <f>IF(ISBLANK($IM$3),"",IF(OR(Tipy!HD77=Výsledky!$IK$6,Tipy!HD77=Výsledky!$IK$7,Tipy!HD77=Výsledky!$IK$8,Tipy!HD77=Výsledky!$IK$9),10,0))</f>
        <v>10</v>
      </c>
      <c r="IL83" s="9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95">
        <f>IF(ISBLANK($IM$3),"",IF(ISBLANK(Tipy!GZ77),"-",SUM(IH83:IL83)))</f>
        <v>40</v>
      </c>
      <c r="IN83" s="94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94"/>
      <c r="IV83" s="92">
        <f>IF(ISBLANK($JA$3),"",IF(ISBLANK(Tipy!HL77),0,IF(AND(Tipy!HL77=Výsledky!$IY$3,Tipy!HN77=Výsledky!$JA$3),50,0)))</f>
        <v>0</v>
      </c>
      <c r="IW83" s="9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92">
        <f>IF(ISBLANK($JA$3),"",IF(OR(Tipy!HO77=Výsledky!$IV$6,Tipy!HO77=Výsledky!$IV$7,Tipy!HO77=Výsledky!$IV$8,Tipy!HO77=Výsledky!$IV$9),30,0))</f>
        <v>0</v>
      </c>
      <c r="IY83" s="92">
        <f>IF(ISBLANK($JA$3),"",IF(OR(Tipy!HP77=Výsledky!$IY$6,Tipy!HP77=Výsledky!$IY$7,Tipy!HP77=Výsledky!$IY$8,Tipy!HP77=Výsledky!$IY$9),10,0))</f>
        <v>0</v>
      </c>
      <c r="IZ83" s="9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95">
        <f>IF(ISBLANK($JA$3),"",IF(ISBLANK(Tipy!HL77),"-",SUM(IV83:IZ83)))</f>
        <v>30</v>
      </c>
      <c r="JB83" s="94"/>
      <c r="JC83" s="92" t="str">
        <f>IF(ISBLANK($JH$3),"",IF(ISBLANK(Tipy!HR77),0,IF(AND(Tipy!HR77=Výsledky!$JF$3,Tipy!HT77=Výsledky!$JH$3),50,0)))</f>
        <v/>
      </c>
      <c r="JD83" s="92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92" t="str">
        <f>IF(ISBLANK($JH$3),"",IF(OR(Tipy!HU77=Výsledky!$JC$6,Tipy!HU77=Výsledky!$JC$7,Tipy!HU77=Výsledky!$JC$8,Tipy!HU77=Výsledky!$JC$9),30,0))</f>
        <v/>
      </c>
      <c r="JF83" s="92" t="str">
        <f>IF(ISBLANK($JH$3),"",IF(OR(Tipy!HV77=Výsledky!$JF$6,Tipy!HV77=Výsledky!$JF$7,Tipy!HV77=Výsledky!$JF$8,Tipy!HV77=Výsledky!$JF$9),10,0))</f>
        <v/>
      </c>
      <c r="JG83" s="93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95" t="str">
        <f>IF(ISBLANK($JH$3),"",IF(ISBLANK(Tipy!HR77),"-",SUM(JC83:JG83)))</f>
        <v/>
      </c>
      <c r="JI83" s="94"/>
      <c r="JJ83" s="92" t="str">
        <f>IF(ISBLANK($JO$3),"",IF(ISBLANK(Tipy!HX77),0,IF(AND(Tipy!HX77=Výsledky!$JM$3,Tipy!HZ77=Výsledky!$JO$3),50,0)))</f>
        <v/>
      </c>
      <c r="JK83" s="92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92" t="str">
        <f>IF(ISBLANK($JO$3),"",IF(OR(Tipy!IA77=Výsledky!$JJ$6,Tipy!IA77=Výsledky!$JJ$7,Tipy!IA77=Výsledky!$JJ$8,Tipy!IA77=Výsledky!$JJ$9),30,0))</f>
        <v/>
      </c>
      <c r="JM83" s="92" t="str">
        <f>IF(ISBLANK($JO$3),"",IF(OR(Tipy!IB77=Výsledky!$JM$6,Tipy!IB77=Výsledky!$JM$7,Tipy!IB77=Výsledky!$JM$8,Tipy!IB77=Výsledky!$JM$9),10,0))</f>
        <v/>
      </c>
      <c r="JN83" s="93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95" t="str">
        <f>IF(ISBLANK($JO$3),"",IF(ISBLANK(Tipy!HX77),"-",SUM(JJ83:JN83)))</f>
        <v/>
      </c>
      <c r="JP83" s="94"/>
      <c r="JQ83" s="92" t="str">
        <f>IF(ISBLANK($JV$3),"",IF(ISBLANK(Tipy!ID77),0,IF(AND(Tipy!ID77=Výsledky!$JT$3,Tipy!IF77=Výsledky!$JV$3),50,0)))</f>
        <v/>
      </c>
      <c r="JR83" s="92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92" t="str">
        <f>IF(ISBLANK($JV$3),"",IF(OR(Tipy!IG77=Výsledky!$JQ$6,Tipy!IG77=Výsledky!$JQ$7,Tipy!IG77=Výsledky!$JQ$8,Tipy!IG77=Výsledky!$JQ$9),30,0))</f>
        <v/>
      </c>
      <c r="JT83" s="92" t="str">
        <f>IF(ISBLANK($JV$3),"",IF(OR(Tipy!IH77=Výsledky!$JT$6,Tipy!IH77=Výsledky!$JT$7,Tipy!IH77=Výsledky!$JT$8,Tipy!IH77=Výsledky!$JT$9),10,0))</f>
        <v/>
      </c>
      <c r="JU83" s="93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95" t="str">
        <f>IF(ISBLANK($JV$3),"",IF(ISBLANK(Tipy!ID77),"-",SUM(JQ83:JU83)))</f>
        <v/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92">
        <f>IF(ISBLANK($IM$3),"",IF(ISBLANK(Tipy!GZ78),0,IF(AND(Tipy!GZ78=Výsledky!$IK$3,Tipy!HB78=Výsledky!$IM$3),50,0)))</f>
        <v>0</v>
      </c>
      <c r="II84" s="9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92">
        <f>IF(ISBLANK($IM$3),"",IF(OR(Tipy!HC78=Výsledky!$IH$6,Tipy!HC78=Výsledky!$IH$7,Tipy!HC78=Výsledky!$IH$8,Tipy!HC78=Výsledky!$IH$9),30,0))</f>
        <v>0</v>
      </c>
      <c r="IK84" s="92">
        <f>IF(ISBLANK($IM$3),"",IF(OR(Tipy!HD78=Výsledky!$IK$6,Tipy!HD78=Výsledky!$IK$7,Tipy!HD78=Výsledky!$IK$8,Tipy!HD78=Výsledky!$IK$9),10,0))</f>
        <v>0</v>
      </c>
      <c r="IL84" s="9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95">
        <f>IF(ISBLANK($IM$3),"",IF(ISBLANK(Tipy!GZ78),"-",SUM(IH84:IL84)))</f>
        <v>30</v>
      </c>
      <c r="IN84" s="94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94"/>
      <c r="IV84" s="92">
        <f>IF(ISBLANK($JA$3),"",IF(ISBLANK(Tipy!HL78),0,IF(AND(Tipy!HL78=Výsledky!$IY$3,Tipy!HN78=Výsledky!$JA$3),50,0)))</f>
        <v>0</v>
      </c>
      <c r="IW84" s="9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92">
        <f>IF(ISBLANK($JA$3),"",IF(OR(Tipy!HO78=Výsledky!$IV$6,Tipy!HO78=Výsledky!$IV$7,Tipy!HO78=Výsledky!$IV$8,Tipy!HO78=Výsledky!$IV$9),30,0))</f>
        <v>0</v>
      </c>
      <c r="IY84" s="92">
        <f>IF(ISBLANK($JA$3),"",IF(OR(Tipy!HP78=Výsledky!$IY$6,Tipy!HP78=Výsledky!$IY$7,Tipy!HP78=Výsledky!$IY$8,Tipy!HP78=Výsledky!$IY$9),10,0))</f>
        <v>0</v>
      </c>
      <c r="IZ84" s="9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95" t="str">
        <f>IF(ISBLANK($JA$3),"",IF(ISBLANK(Tipy!HL78),"-",SUM(IV84:IZ84)))</f>
        <v>-</v>
      </c>
      <c r="JB84" s="94"/>
      <c r="JC84" s="92" t="str">
        <f>IF(ISBLANK($JH$3),"",IF(ISBLANK(Tipy!HR78),0,IF(AND(Tipy!HR78=Výsledky!$JF$3,Tipy!HT78=Výsledky!$JH$3),50,0)))</f>
        <v/>
      </c>
      <c r="JD84" s="92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92" t="str">
        <f>IF(ISBLANK($JH$3),"",IF(OR(Tipy!HU78=Výsledky!$JC$6,Tipy!HU78=Výsledky!$JC$7,Tipy!HU78=Výsledky!$JC$8,Tipy!HU78=Výsledky!$JC$9),30,0))</f>
        <v/>
      </c>
      <c r="JF84" s="92" t="str">
        <f>IF(ISBLANK($JH$3),"",IF(OR(Tipy!HV78=Výsledky!$JF$6,Tipy!HV78=Výsledky!$JF$7,Tipy!HV78=Výsledky!$JF$8,Tipy!HV78=Výsledky!$JF$9),10,0))</f>
        <v/>
      </c>
      <c r="JG84" s="93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95" t="str">
        <f>IF(ISBLANK($JH$3),"",IF(ISBLANK(Tipy!HR78),"-",SUM(JC84:JG84)))</f>
        <v/>
      </c>
      <c r="JI84" s="94"/>
      <c r="JJ84" s="92" t="str">
        <f>IF(ISBLANK($JO$3),"",IF(ISBLANK(Tipy!HX78),0,IF(AND(Tipy!HX78=Výsledky!$JM$3,Tipy!HZ78=Výsledky!$JO$3),50,0)))</f>
        <v/>
      </c>
      <c r="JK84" s="92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92" t="str">
        <f>IF(ISBLANK($JO$3),"",IF(OR(Tipy!IA78=Výsledky!$JJ$6,Tipy!IA78=Výsledky!$JJ$7,Tipy!IA78=Výsledky!$JJ$8,Tipy!IA78=Výsledky!$JJ$9),30,0))</f>
        <v/>
      </c>
      <c r="JM84" s="92" t="str">
        <f>IF(ISBLANK($JO$3),"",IF(OR(Tipy!IB78=Výsledky!$JM$6,Tipy!IB78=Výsledky!$JM$7,Tipy!IB78=Výsledky!$JM$8,Tipy!IB78=Výsledky!$JM$9),10,0))</f>
        <v/>
      </c>
      <c r="JN84" s="93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95" t="str">
        <f>IF(ISBLANK($JO$3),"",IF(ISBLANK(Tipy!HX78),"-",SUM(JJ84:JN84)))</f>
        <v/>
      </c>
      <c r="JP84" s="94"/>
      <c r="JQ84" s="92" t="str">
        <f>IF(ISBLANK($JV$3),"",IF(ISBLANK(Tipy!ID78),0,IF(AND(Tipy!ID78=Výsledky!$JT$3,Tipy!IF78=Výsledky!$JV$3),50,0)))</f>
        <v/>
      </c>
      <c r="JR84" s="92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92" t="str">
        <f>IF(ISBLANK($JV$3),"",IF(OR(Tipy!IG78=Výsledky!$JQ$6,Tipy!IG78=Výsledky!$JQ$7,Tipy!IG78=Výsledky!$JQ$8,Tipy!IG78=Výsledky!$JQ$9),30,0))</f>
        <v/>
      </c>
      <c r="JT84" s="92" t="str">
        <f>IF(ISBLANK($JV$3),"",IF(OR(Tipy!IH78=Výsledky!$JT$6,Tipy!IH78=Výsledky!$JT$7,Tipy!IH78=Výsledky!$JT$8,Tipy!IH78=Výsledky!$JT$9),10,0))</f>
        <v/>
      </c>
      <c r="JU84" s="93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95" t="str">
        <f>IF(ISBLANK($JV$3),"",IF(ISBLANK(Tipy!ID78),"-",SUM(JQ84:JU84)))</f>
        <v/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92">
        <f>IF(ISBLANK($IM$3),"",IF(ISBLANK(Tipy!GZ79),0,IF(AND(Tipy!GZ79=Výsledky!$IK$3,Tipy!HB79=Výsledky!$IM$3),50,0)))</f>
        <v>0</v>
      </c>
      <c r="II85" s="9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92">
        <f>IF(ISBLANK($IM$3),"",IF(OR(Tipy!HC79=Výsledky!$IH$6,Tipy!HC79=Výsledky!$IH$7,Tipy!HC79=Výsledky!$IH$8,Tipy!HC79=Výsledky!$IH$9),30,0))</f>
        <v>0</v>
      </c>
      <c r="IK85" s="92">
        <f>IF(ISBLANK($IM$3),"",IF(OR(Tipy!HD79=Výsledky!$IK$6,Tipy!HD79=Výsledky!$IK$7,Tipy!HD79=Výsledky!$IK$8,Tipy!HD79=Výsledky!$IK$9),10,0))</f>
        <v>0</v>
      </c>
      <c r="IL85" s="9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95">
        <f>IF(ISBLANK($IM$3),"",IF(ISBLANK(Tipy!GZ79),"-",SUM(IH85:IL85)))</f>
        <v>20</v>
      </c>
      <c r="IN85" s="94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94"/>
      <c r="IV85" s="92">
        <f>IF(ISBLANK($JA$3),"",IF(ISBLANK(Tipy!HL79),0,IF(AND(Tipy!HL79=Výsledky!$IY$3,Tipy!HN79=Výsledky!$JA$3),50,0)))</f>
        <v>0</v>
      </c>
      <c r="IW85" s="9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92">
        <f>IF(ISBLANK($JA$3),"",IF(OR(Tipy!HO79=Výsledky!$IV$6,Tipy!HO79=Výsledky!$IV$7,Tipy!HO79=Výsledky!$IV$8,Tipy!HO79=Výsledky!$IV$9),30,0))</f>
        <v>0</v>
      </c>
      <c r="IY85" s="92">
        <f>IF(ISBLANK($JA$3),"",IF(OR(Tipy!HP79=Výsledky!$IY$6,Tipy!HP79=Výsledky!$IY$7,Tipy!HP79=Výsledky!$IY$8,Tipy!HP79=Výsledky!$IY$9),10,0))</f>
        <v>0</v>
      </c>
      <c r="IZ85" s="9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95">
        <f>IF(ISBLANK($JA$3),"",IF(ISBLANK(Tipy!HL79),"-",SUM(IV85:IZ85)))</f>
        <v>30</v>
      </c>
      <c r="JB85" s="94"/>
      <c r="JC85" s="92" t="str">
        <f>IF(ISBLANK($JH$3),"",IF(ISBLANK(Tipy!HR79),0,IF(AND(Tipy!HR79=Výsledky!$JF$3,Tipy!HT79=Výsledky!$JH$3),50,0)))</f>
        <v/>
      </c>
      <c r="JD85" s="92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92" t="str">
        <f>IF(ISBLANK($JH$3),"",IF(OR(Tipy!HU79=Výsledky!$JC$6,Tipy!HU79=Výsledky!$JC$7,Tipy!HU79=Výsledky!$JC$8,Tipy!HU79=Výsledky!$JC$9),30,0))</f>
        <v/>
      </c>
      <c r="JF85" s="92" t="str">
        <f>IF(ISBLANK($JH$3),"",IF(OR(Tipy!HV79=Výsledky!$JF$6,Tipy!HV79=Výsledky!$JF$7,Tipy!HV79=Výsledky!$JF$8,Tipy!HV79=Výsledky!$JF$9),10,0))</f>
        <v/>
      </c>
      <c r="JG85" s="93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95" t="str">
        <f>IF(ISBLANK($JH$3),"",IF(ISBLANK(Tipy!HR79),"-",SUM(JC85:JG85)))</f>
        <v/>
      </c>
      <c r="JI85" s="94"/>
      <c r="JJ85" s="92" t="str">
        <f>IF(ISBLANK($JO$3),"",IF(ISBLANK(Tipy!HX79),0,IF(AND(Tipy!HX79=Výsledky!$JM$3,Tipy!HZ79=Výsledky!$JO$3),50,0)))</f>
        <v/>
      </c>
      <c r="JK85" s="92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92" t="str">
        <f>IF(ISBLANK($JO$3),"",IF(OR(Tipy!IA79=Výsledky!$JJ$6,Tipy!IA79=Výsledky!$JJ$7,Tipy!IA79=Výsledky!$JJ$8,Tipy!IA79=Výsledky!$JJ$9),30,0))</f>
        <v/>
      </c>
      <c r="JM85" s="92" t="str">
        <f>IF(ISBLANK($JO$3),"",IF(OR(Tipy!IB79=Výsledky!$JM$6,Tipy!IB79=Výsledky!$JM$7,Tipy!IB79=Výsledky!$JM$8,Tipy!IB79=Výsledky!$JM$9),10,0))</f>
        <v/>
      </c>
      <c r="JN85" s="93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95" t="str">
        <f>IF(ISBLANK($JO$3),"",IF(ISBLANK(Tipy!HX79),"-",SUM(JJ85:JN85)))</f>
        <v/>
      </c>
      <c r="JP85" s="94"/>
      <c r="JQ85" s="92" t="str">
        <f>IF(ISBLANK($JV$3),"",IF(ISBLANK(Tipy!ID79),0,IF(AND(Tipy!ID79=Výsledky!$JT$3,Tipy!IF79=Výsledky!$JV$3),50,0)))</f>
        <v/>
      </c>
      <c r="JR85" s="92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92" t="str">
        <f>IF(ISBLANK($JV$3),"",IF(OR(Tipy!IG79=Výsledky!$JQ$6,Tipy!IG79=Výsledky!$JQ$7,Tipy!IG79=Výsledky!$JQ$8,Tipy!IG79=Výsledky!$JQ$9),30,0))</f>
        <v/>
      </c>
      <c r="JT85" s="92" t="str">
        <f>IF(ISBLANK($JV$3),"",IF(OR(Tipy!IH79=Výsledky!$JT$6,Tipy!IH79=Výsledky!$JT$7,Tipy!IH79=Výsledky!$JT$8,Tipy!IH79=Výsledky!$JT$9),10,0))</f>
        <v/>
      </c>
      <c r="JU85" s="93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95" t="str">
        <f>IF(ISBLANK($JV$3),"",IF(ISBLANK(Tipy!ID79),"-",SUM(JQ85:JU85)))</f>
        <v/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92">
        <f>IF(ISBLANK($IM$3),"",IF(ISBLANK(Tipy!GZ80),0,IF(AND(Tipy!GZ80=Výsledky!$IK$3,Tipy!HB80=Výsledky!$IM$3),50,0)))</f>
        <v>0</v>
      </c>
      <c r="II86" s="9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92">
        <f>IF(ISBLANK($IM$3),"",IF(OR(Tipy!HC80=Výsledky!$IH$6,Tipy!HC80=Výsledky!$IH$7,Tipy!HC80=Výsledky!$IH$8,Tipy!HC80=Výsledky!$IH$9),30,0))</f>
        <v>0</v>
      </c>
      <c r="IK86" s="92">
        <f>IF(ISBLANK($IM$3),"",IF(OR(Tipy!HD80=Výsledky!$IK$6,Tipy!HD80=Výsledky!$IK$7,Tipy!HD80=Výsledky!$IK$8,Tipy!HD80=Výsledky!$IK$9),10,0))</f>
        <v>0</v>
      </c>
      <c r="IL86" s="9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95" t="str">
        <f>IF(ISBLANK($IM$3),"",IF(ISBLANK(Tipy!GZ80),"-",SUM(IH86:IL86)))</f>
        <v>-</v>
      </c>
      <c r="IN86" s="94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94"/>
      <c r="IV86" s="92">
        <f>IF(ISBLANK($JA$3),"",IF(ISBLANK(Tipy!HL80),0,IF(AND(Tipy!HL80=Výsledky!$IY$3,Tipy!HN80=Výsledky!$JA$3),50,0)))</f>
        <v>0</v>
      </c>
      <c r="IW86" s="9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92">
        <f>IF(ISBLANK($JA$3),"",IF(OR(Tipy!HO80=Výsledky!$IV$6,Tipy!HO80=Výsledky!$IV$7,Tipy!HO80=Výsledky!$IV$8,Tipy!HO80=Výsledky!$IV$9),30,0))</f>
        <v>0</v>
      </c>
      <c r="IY86" s="92">
        <f>IF(ISBLANK($JA$3),"",IF(OR(Tipy!HP80=Výsledky!$IY$6,Tipy!HP80=Výsledky!$IY$7,Tipy!HP80=Výsledky!$IY$8,Tipy!HP80=Výsledky!$IY$9),10,0))</f>
        <v>0</v>
      </c>
      <c r="IZ86" s="9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95" t="str">
        <f>IF(ISBLANK($JA$3),"",IF(ISBLANK(Tipy!HL80),"-",SUM(IV86:IZ86)))</f>
        <v>-</v>
      </c>
      <c r="JB86" s="94"/>
      <c r="JC86" s="92" t="str">
        <f>IF(ISBLANK($JH$3),"",IF(ISBLANK(Tipy!HR80),0,IF(AND(Tipy!HR80=Výsledky!$JF$3,Tipy!HT80=Výsledky!$JH$3),50,0)))</f>
        <v/>
      </c>
      <c r="JD86" s="92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92" t="str">
        <f>IF(ISBLANK($JH$3),"",IF(OR(Tipy!HU80=Výsledky!$JC$6,Tipy!HU80=Výsledky!$JC$7,Tipy!HU80=Výsledky!$JC$8,Tipy!HU80=Výsledky!$JC$9),30,0))</f>
        <v/>
      </c>
      <c r="JF86" s="92" t="str">
        <f>IF(ISBLANK($JH$3),"",IF(OR(Tipy!HV80=Výsledky!$JF$6,Tipy!HV80=Výsledky!$JF$7,Tipy!HV80=Výsledky!$JF$8,Tipy!HV80=Výsledky!$JF$9),10,0))</f>
        <v/>
      </c>
      <c r="JG86" s="93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95" t="str">
        <f>IF(ISBLANK($JH$3),"",IF(ISBLANK(Tipy!HR80),"-",SUM(JC86:JG86)))</f>
        <v/>
      </c>
      <c r="JI86" s="94"/>
      <c r="JJ86" s="92" t="str">
        <f>IF(ISBLANK($JO$3),"",IF(ISBLANK(Tipy!HX80),0,IF(AND(Tipy!HX80=Výsledky!$JM$3,Tipy!HZ80=Výsledky!$JO$3),50,0)))</f>
        <v/>
      </c>
      <c r="JK86" s="92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92" t="str">
        <f>IF(ISBLANK($JO$3),"",IF(OR(Tipy!IA80=Výsledky!$JJ$6,Tipy!IA80=Výsledky!$JJ$7,Tipy!IA80=Výsledky!$JJ$8,Tipy!IA80=Výsledky!$JJ$9),30,0))</f>
        <v/>
      </c>
      <c r="JM86" s="92" t="str">
        <f>IF(ISBLANK($JO$3),"",IF(OR(Tipy!IB80=Výsledky!$JM$6,Tipy!IB80=Výsledky!$JM$7,Tipy!IB80=Výsledky!$JM$8,Tipy!IB80=Výsledky!$JM$9),10,0))</f>
        <v/>
      </c>
      <c r="JN86" s="93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95" t="str">
        <f>IF(ISBLANK($JO$3),"",IF(ISBLANK(Tipy!HX80),"-",SUM(JJ86:JN86)))</f>
        <v/>
      </c>
      <c r="JP86" s="94"/>
      <c r="JQ86" s="92" t="str">
        <f>IF(ISBLANK($JV$3),"",IF(ISBLANK(Tipy!ID80),0,IF(AND(Tipy!ID80=Výsledky!$JT$3,Tipy!IF80=Výsledky!$JV$3),50,0)))</f>
        <v/>
      </c>
      <c r="JR86" s="92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92" t="str">
        <f>IF(ISBLANK($JV$3),"",IF(OR(Tipy!IG80=Výsledky!$JQ$6,Tipy!IG80=Výsledky!$JQ$7,Tipy!IG80=Výsledky!$JQ$8,Tipy!IG80=Výsledky!$JQ$9),30,0))</f>
        <v/>
      </c>
      <c r="JT86" s="92" t="str">
        <f>IF(ISBLANK($JV$3),"",IF(OR(Tipy!IH80=Výsledky!$JT$6,Tipy!IH80=Výsledky!$JT$7,Tipy!IH80=Výsledky!$JT$8,Tipy!IH80=Výsledky!$JT$9),10,0))</f>
        <v/>
      </c>
      <c r="JU86" s="93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95" t="str">
        <f>IF(ISBLANK($JV$3),"",IF(ISBLANK(Tipy!ID80),"-",SUM(JQ86:JU86)))</f>
        <v/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92">
        <f>IF(ISBLANK($IM$3),"",IF(ISBLANK(Tipy!GZ81),0,IF(AND(Tipy!GZ81=Výsledky!$IK$3,Tipy!HB81=Výsledky!$IM$3),50,0)))</f>
        <v>0</v>
      </c>
      <c r="II87" s="9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92">
        <f>IF(ISBLANK($IM$3),"",IF(OR(Tipy!HC81=Výsledky!$IH$6,Tipy!HC81=Výsledky!$IH$7,Tipy!HC81=Výsledky!$IH$8,Tipy!HC81=Výsledky!$IH$9),30,0))</f>
        <v>0</v>
      </c>
      <c r="IK87" s="92">
        <f>IF(ISBLANK($IM$3),"",IF(OR(Tipy!HD81=Výsledky!$IK$6,Tipy!HD81=Výsledky!$IK$7,Tipy!HD81=Výsledky!$IK$8,Tipy!HD81=Výsledky!$IK$9),10,0))</f>
        <v>0</v>
      </c>
      <c r="IL87" s="9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95">
        <f>IF(ISBLANK($IM$3),"",IF(ISBLANK(Tipy!GZ81),"-",SUM(IH87:IL87)))</f>
        <v>20</v>
      </c>
      <c r="IN87" s="94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94"/>
      <c r="IV87" s="92">
        <f>IF(ISBLANK($JA$3),"",IF(ISBLANK(Tipy!HL81),0,IF(AND(Tipy!HL81=Výsledky!$IY$3,Tipy!HN81=Výsledky!$JA$3),50,0)))</f>
        <v>50</v>
      </c>
      <c r="IW87" s="9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92">
        <f>IF(ISBLANK($JA$3),"",IF(OR(Tipy!HO81=Výsledky!$IV$6,Tipy!HO81=Výsledky!$IV$7,Tipy!HO81=Výsledky!$IV$8,Tipy!HO81=Výsledky!$IV$9),30,0))</f>
        <v>30</v>
      </c>
      <c r="IY87" s="92">
        <f>IF(ISBLANK($JA$3),"",IF(OR(Tipy!HP81=Výsledky!$IY$6,Tipy!HP81=Výsledky!$IY$7,Tipy!HP81=Výsledky!$IY$8,Tipy!HP81=Výsledky!$IY$9),10,0))</f>
        <v>0</v>
      </c>
      <c r="IZ87" s="9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95">
        <f>IF(ISBLANK($JA$3),"",IF(ISBLANK(Tipy!HL81),"-",SUM(IV87:IZ87)))</f>
        <v>80</v>
      </c>
      <c r="JB87" s="94"/>
      <c r="JC87" s="92" t="str">
        <f>IF(ISBLANK($JH$3),"",IF(ISBLANK(Tipy!HR81),0,IF(AND(Tipy!HR81=Výsledky!$JF$3,Tipy!HT81=Výsledky!$JH$3),50,0)))</f>
        <v/>
      </c>
      <c r="JD87" s="92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92" t="str">
        <f>IF(ISBLANK($JH$3),"",IF(OR(Tipy!HU81=Výsledky!$JC$6,Tipy!HU81=Výsledky!$JC$7,Tipy!HU81=Výsledky!$JC$8,Tipy!HU81=Výsledky!$JC$9),30,0))</f>
        <v/>
      </c>
      <c r="JF87" s="92" t="str">
        <f>IF(ISBLANK($JH$3),"",IF(OR(Tipy!HV81=Výsledky!$JF$6,Tipy!HV81=Výsledky!$JF$7,Tipy!HV81=Výsledky!$JF$8,Tipy!HV81=Výsledky!$JF$9),10,0))</f>
        <v/>
      </c>
      <c r="JG87" s="93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95" t="str">
        <f>IF(ISBLANK($JH$3),"",IF(ISBLANK(Tipy!HR81),"-",SUM(JC87:JG87)))</f>
        <v/>
      </c>
      <c r="JI87" s="94"/>
      <c r="JJ87" s="92" t="str">
        <f>IF(ISBLANK($JO$3),"",IF(ISBLANK(Tipy!HX81),0,IF(AND(Tipy!HX81=Výsledky!$JM$3,Tipy!HZ81=Výsledky!$JO$3),50,0)))</f>
        <v/>
      </c>
      <c r="JK87" s="92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92" t="str">
        <f>IF(ISBLANK($JO$3),"",IF(OR(Tipy!IA81=Výsledky!$JJ$6,Tipy!IA81=Výsledky!$JJ$7,Tipy!IA81=Výsledky!$JJ$8,Tipy!IA81=Výsledky!$JJ$9),30,0))</f>
        <v/>
      </c>
      <c r="JM87" s="92" t="str">
        <f>IF(ISBLANK($JO$3),"",IF(OR(Tipy!IB81=Výsledky!$JM$6,Tipy!IB81=Výsledky!$JM$7,Tipy!IB81=Výsledky!$JM$8,Tipy!IB81=Výsledky!$JM$9),10,0))</f>
        <v/>
      </c>
      <c r="JN87" s="93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95" t="str">
        <f>IF(ISBLANK($JO$3),"",IF(ISBLANK(Tipy!HX81),"-",SUM(JJ87:JN87)))</f>
        <v/>
      </c>
      <c r="JP87" s="94"/>
      <c r="JQ87" s="92" t="str">
        <f>IF(ISBLANK($JV$3),"",IF(ISBLANK(Tipy!ID81),0,IF(AND(Tipy!ID81=Výsledky!$JT$3,Tipy!IF81=Výsledky!$JV$3),50,0)))</f>
        <v/>
      </c>
      <c r="JR87" s="92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92" t="str">
        <f>IF(ISBLANK($JV$3),"",IF(OR(Tipy!IG81=Výsledky!$JQ$6,Tipy!IG81=Výsledky!$JQ$7,Tipy!IG81=Výsledky!$JQ$8,Tipy!IG81=Výsledky!$JQ$9),30,0))</f>
        <v/>
      </c>
      <c r="JT87" s="92" t="str">
        <f>IF(ISBLANK($JV$3),"",IF(OR(Tipy!IH81=Výsledky!$JT$6,Tipy!IH81=Výsledky!$JT$7,Tipy!IH81=Výsledky!$JT$8,Tipy!IH81=Výsledky!$JT$9),10,0))</f>
        <v/>
      </c>
      <c r="JU87" s="93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95" t="str">
        <f>IF(ISBLANK($JV$3),"",IF(ISBLANK(Tipy!ID81),"-",SUM(JQ87:JU87)))</f>
        <v/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92">
        <f>IF(ISBLANK($IM$3),"",IF(ISBLANK(Tipy!GZ82),0,IF(AND(Tipy!GZ82=Výsledky!$IK$3,Tipy!HB82=Výsledky!$IM$3),50,0)))</f>
        <v>0</v>
      </c>
      <c r="II88" s="9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92">
        <f>IF(ISBLANK($IM$3),"",IF(OR(Tipy!HC82=Výsledky!$IH$6,Tipy!HC82=Výsledky!$IH$7,Tipy!HC82=Výsledky!$IH$8,Tipy!HC82=Výsledky!$IH$9),30,0))</f>
        <v>0</v>
      </c>
      <c r="IK88" s="92">
        <f>IF(ISBLANK($IM$3),"",IF(OR(Tipy!HD82=Výsledky!$IK$6,Tipy!HD82=Výsledky!$IK$7,Tipy!HD82=Výsledky!$IK$8,Tipy!HD82=Výsledky!$IK$9),10,0))</f>
        <v>0</v>
      </c>
      <c r="IL88" s="9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95">
        <f>IF(ISBLANK($IM$3),"",IF(ISBLANK(Tipy!GZ82),"-",SUM(IH88:IL88)))</f>
        <v>20</v>
      </c>
      <c r="IN88" s="94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94"/>
      <c r="IV88" s="92">
        <f>IF(ISBLANK($JA$3),"",IF(ISBLANK(Tipy!HL82),0,IF(AND(Tipy!HL82=Výsledky!$IY$3,Tipy!HN82=Výsledky!$JA$3),50,0)))</f>
        <v>0</v>
      </c>
      <c r="IW88" s="9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92">
        <f>IF(ISBLANK($JA$3),"",IF(OR(Tipy!HO82=Výsledky!$IV$6,Tipy!HO82=Výsledky!$IV$7,Tipy!HO82=Výsledky!$IV$8,Tipy!HO82=Výsledky!$IV$9),30,0))</f>
        <v>30</v>
      </c>
      <c r="IY88" s="92">
        <f>IF(ISBLANK($JA$3),"",IF(OR(Tipy!HP82=Výsledky!$IY$6,Tipy!HP82=Výsledky!$IY$7,Tipy!HP82=Výsledky!$IY$8,Tipy!HP82=Výsledky!$IY$9),10,0))</f>
        <v>0</v>
      </c>
      <c r="IZ88" s="9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95">
        <f>IF(ISBLANK($JA$3),"",IF(ISBLANK(Tipy!HL82),"-",SUM(IV88:IZ88)))</f>
        <v>50</v>
      </c>
      <c r="JB88" s="94"/>
      <c r="JC88" s="92" t="str">
        <f>IF(ISBLANK($JH$3),"",IF(ISBLANK(Tipy!HR82),0,IF(AND(Tipy!HR82=Výsledky!$JF$3,Tipy!HT82=Výsledky!$JH$3),50,0)))</f>
        <v/>
      </c>
      <c r="JD88" s="92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92" t="str">
        <f>IF(ISBLANK($JH$3),"",IF(OR(Tipy!HU82=Výsledky!$JC$6,Tipy!HU82=Výsledky!$JC$7,Tipy!HU82=Výsledky!$JC$8,Tipy!HU82=Výsledky!$JC$9),30,0))</f>
        <v/>
      </c>
      <c r="JF88" s="92" t="str">
        <f>IF(ISBLANK($JH$3),"",IF(OR(Tipy!HV82=Výsledky!$JF$6,Tipy!HV82=Výsledky!$JF$7,Tipy!HV82=Výsledky!$JF$8,Tipy!HV82=Výsledky!$JF$9),10,0))</f>
        <v/>
      </c>
      <c r="JG88" s="93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95" t="str">
        <f>IF(ISBLANK($JH$3),"",IF(ISBLANK(Tipy!HR82),"-",SUM(JC88:JG88)))</f>
        <v/>
      </c>
      <c r="JI88" s="94"/>
      <c r="JJ88" s="92" t="str">
        <f>IF(ISBLANK($JO$3),"",IF(ISBLANK(Tipy!HX82),0,IF(AND(Tipy!HX82=Výsledky!$JM$3,Tipy!HZ82=Výsledky!$JO$3),50,0)))</f>
        <v/>
      </c>
      <c r="JK88" s="92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92" t="str">
        <f>IF(ISBLANK($JO$3),"",IF(OR(Tipy!IA82=Výsledky!$JJ$6,Tipy!IA82=Výsledky!$JJ$7,Tipy!IA82=Výsledky!$JJ$8,Tipy!IA82=Výsledky!$JJ$9),30,0))</f>
        <v/>
      </c>
      <c r="JM88" s="92" t="str">
        <f>IF(ISBLANK($JO$3),"",IF(OR(Tipy!IB82=Výsledky!$JM$6,Tipy!IB82=Výsledky!$JM$7,Tipy!IB82=Výsledky!$JM$8,Tipy!IB82=Výsledky!$JM$9),10,0))</f>
        <v/>
      </c>
      <c r="JN88" s="93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95" t="str">
        <f>IF(ISBLANK($JO$3),"",IF(ISBLANK(Tipy!HX82),"-",SUM(JJ88:JN88)))</f>
        <v/>
      </c>
      <c r="JP88" s="94"/>
      <c r="JQ88" s="92" t="str">
        <f>IF(ISBLANK($JV$3),"",IF(ISBLANK(Tipy!ID82),0,IF(AND(Tipy!ID82=Výsledky!$JT$3,Tipy!IF82=Výsledky!$JV$3),50,0)))</f>
        <v/>
      </c>
      <c r="JR88" s="92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92" t="str">
        <f>IF(ISBLANK($JV$3),"",IF(OR(Tipy!IG82=Výsledky!$JQ$6,Tipy!IG82=Výsledky!$JQ$7,Tipy!IG82=Výsledky!$JQ$8,Tipy!IG82=Výsledky!$JQ$9),30,0))</f>
        <v/>
      </c>
      <c r="JT88" s="92" t="str">
        <f>IF(ISBLANK($JV$3),"",IF(OR(Tipy!IH82=Výsledky!$JT$6,Tipy!IH82=Výsledky!$JT$7,Tipy!IH82=Výsledky!$JT$8,Tipy!IH82=Výsledky!$JT$9),10,0))</f>
        <v/>
      </c>
      <c r="JU88" s="93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95" t="str">
        <f>IF(ISBLANK($JV$3),"",IF(ISBLANK(Tipy!ID82),"-",SUM(JQ88:JU88)))</f>
        <v/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92">
        <f>IF(ISBLANK($IM$3),"",IF(ISBLANK(Tipy!GZ83),0,IF(AND(Tipy!GZ83=Výsledky!$IK$3,Tipy!HB83=Výsledky!$IM$3),50,0)))</f>
        <v>0</v>
      </c>
      <c r="II89" s="9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92">
        <f>IF(ISBLANK($IM$3),"",IF(OR(Tipy!HC83=Výsledky!$IH$6,Tipy!HC83=Výsledky!$IH$7,Tipy!HC83=Výsledky!$IH$8,Tipy!HC83=Výsledky!$IH$9),30,0))</f>
        <v>0</v>
      </c>
      <c r="IK89" s="92">
        <f>IF(ISBLANK($IM$3),"",IF(OR(Tipy!HD83=Výsledky!$IK$6,Tipy!HD83=Výsledky!$IK$7,Tipy!HD83=Výsledky!$IK$8,Tipy!HD83=Výsledky!$IK$9),10,0))</f>
        <v>0</v>
      </c>
      <c r="IL89" s="9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95" t="str">
        <f>IF(ISBLANK($IM$3),"",IF(ISBLANK(Tipy!GZ83),"-",SUM(IH89:IL89)))</f>
        <v>-</v>
      </c>
      <c r="IN89" s="94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94"/>
      <c r="IV89" s="92">
        <f>IF(ISBLANK($JA$3),"",IF(ISBLANK(Tipy!HL83),0,IF(AND(Tipy!HL83=Výsledky!$IY$3,Tipy!HN83=Výsledky!$JA$3),50,0)))</f>
        <v>0</v>
      </c>
      <c r="IW89" s="9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92">
        <f>IF(ISBLANK($JA$3),"",IF(OR(Tipy!HO83=Výsledky!$IV$6,Tipy!HO83=Výsledky!$IV$7,Tipy!HO83=Výsledky!$IV$8,Tipy!HO83=Výsledky!$IV$9),30,0))</f>
        <v>0</v>
      </c>
      <c r="IY89" s="92">
        <f>IF(ISBLANK($JA$3),"",IF(OR(Tipy!HP83=Výsledky!$IY$6,Tipy!HP83=Výsledky!$IY$7,Tipy!HP83=Výsledky!$IY$8,Tipy!HP83=Výsledky!$IY$9),10,0))</f>
        <v>0</v>
      </c>
      <c r="IZ89" s="9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95" t="str">
        <f>IF(ISBLANK($JA$3),"",IF(ISBLANK(Tipy!HL83),"-",SUM(IV89:IZ89)))</f>
        <v>-</v>
      </c>
      <c r="JB89" s="94"/>
      <c r="JC89" s="92" t="str">
        <f>IF(ISBLANK($JH$3),"",IF(ISBLANK(Tipy!HR83),0,IF(AND(Tipy!HR83=Výsledky!$JF$3,Tipy!HT83=Výsledky!$JH$3),50,0)))</f>
        <v/>
      </c>
      <c r="JD89" s="92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92" t="str">
        <f>IF(ISBLANK($JH$3),"",IF(OR(Tipy!HU83=Výsledky!$JC$6,Tipy!HU83=Výsledky!$JC$7,Tipy!HU83=Výsledky!$JC$8,Tipy!HU83=Výsledky!$JC$9),30,0))</f>
        <v/>
      </c>
      <c r="JF89" s="92" t="str">
        <f>IF(ISBLANK($JH$3),"",IF(OR(Tipy!HV83=Výsledky!$JF$6,Tipy!HV83=Výsledky!$JF$7,Tipy!HV83=Výsledky!$JF$8,Tipy!HV83=Výsledky!$JF$9),10,0))</f>
        <v/>
      </c>
      <c r="JG89" s="93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95" t="str">
        <f>IF(ISBLANK($JH$3),"",IF(ISBLANK(Tipy!HR83),"-",SUM(JC89:JG89)))</f>
        <v/>
      </c>
      <c r="JI89" s="94"/>
      <c r="JJ89" s="92" t="str">
        <f>IF(ISBLANK($JO$3),"",IF(ISBLANK(Tipy!HX83),0,IF(AND(Tipy!HX83=Výsledky!$JM$3,Tipy!HZ83=Výsledky!$JO$3),50,0)))</f>
        <v/>
      </c>
      <c r="JK89" s="92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92" t="str">
        <f>IF(ISBLANK($JO$3),"",IF(OR(Tipy!IA83=Výsledky!$JJ$6,Tipy!IA83=Výsledky!$JJ$7,Tipy!IA83=Výsledky!$JJ$8,Tipy!IA83=Výsledky!$JJ$9),30,0))</f>
        <v/>
      </c>
      <c r="JM89" s="92" t="str">
        <f>IF(ISBLANK($JO$3),"",IF(OR(Tipy!IB83=Výsledky!$JM$6,Tipy!IB83=Výsledky!$JM$7,Tipy!IB83=Výsledky!$JM$8,Tipy!IB83=Výsledky!$JM$9),10,0))</f>
        <v/>
      </c>
      <c r="JN89" s="93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95" t="str">
        <f>IF(ISBLANK($JO$3),"",IF(ISBLANK(Tipy!HX83),"-",SUM(JJ89:JN89)))</f>
        <v/>
      </c>
      <c r="JP89" s="94"/>
      <c r="JQ89" s="92" t="str">
        <f>IF(ISBLANK($JV$3),"",IF(ISBLANK(Tipy!ID83),0,IF(AND(Tipy!ID83=Výsledky!$JT$3,Tipy!IF83=Výsledky!$JV$3),50,0)))</f>
        <v/>
      </c>
      <c r="JR89" s="92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92" t="str">
        <f>IF(ISBLANK($JV$3),"",IF(OR(Tipy!IG83=Výsledky!$JQ$6,Tipy!IG83=Výsledky!$JQ$7,Tipy!IG83=Výsledky!$JQ$8,Tipy!IG83=Výsledky!$JQ$9),30,0))</f>
        <v/>
      </c>
      <c r="JT89" s="92" t="str">
        <f>IF(ISBLANK($JV$3),"",IF(OR(Tipy!IH83=Výsledky!$JT$6,Tipy!IH83=Výsledky!$JT$7,Tipy!IH83=Výsledky!$JT$8,Tipy!IH83=Výsledky!$JT$9),10,0))</f>
        <v/>
      </c>
      <c r="JU89" s="93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95" t="str">
        <f>IF(ISBLANK($JV$3),"",IF(ISBLANK(Tipy!ID83),"-",SUM(JQ89:JU89)))</f>
        <v/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92">
        <f>IF(ISBLANK($IM$3),"",IF(ISBLANK(Tipy!GZ84),0,IF(AND(Tipy!GZ84=Výsledky!$IK$3,Tipy!HB84=Výsledky!$IM$3),50,0)))</f>
        <v>0</v>
      </c>
      <c r="II90" s="9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92">
        <f>IF(ISBLANK($IM$3),"",IF(OR(Tipy!HC84=Výsledky!$IH$6,Tipy!HC84=Výsledky!$IH$7,Tipy!HC84=Výsledky!$IH$8,Tipy!HC84=Výsledky!$IH$9),30,0))</f>
        <v>0</v>
      </c>
      <c r="IK90" s="92">
        <f>IF(ISBLANK($IM$3),"",IF(OR(Tipy!HD84=Výsledky!$IK$6,Tipy!HD84=Výsledky!$IK$7,Tipy!HD84=Výsledky!$IK$8,Tipy!HD84=Výsledky!$IK$9),10,0))</f>
        <v>0</v>
      </c>
      <c r="IL90" s="9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95">
        <f>IF(ISBLANK($IM$3),"",IF(ISBLANK(Tipy!GZ84),"-",SUM(IH90:IL90)))</f>
        <v>30</v>
      </c>
      <c r="IN90" s="94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94"/>
      <c r="IV90" s="92">
        <f>IF(ISBLANK($JA$3),"",IF(ISBLANK(Tipy!HL84),0,IF(AND(Tipy!HL84=Výsledky!$IY$3,Tipy!HN84=Výsledky!$JA$3),50,0)))</f>
        <v>50</v>
      </c>
      <c r="IW90" s="9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92">
        <f>IF(ISBLANK($JA$3),"",IF(OR(Tipy!HO84=Výsledky!$IV$6,Tipy!HO84=Výsledky!$IV$7,Tipy!HO84=Výsledky!$IV$8,Tipy!HO84=Výsledky!$IV$9),30,0))</f>
        <v>0</v>
      </c>
      <c r="IY90" s="92">
        <f>IF(ISBLANK($JA$3),"",IF(OR(Tipy!HP84=Výsledky!$IY$6,Tipy!HP84=Výsledky!$IY$7,Tipy!HP84=Výsledky!$IY$8,Tipy!HP84=Výsledky!$IY$9),10,0))</f>
        <v>0</v>
      </c>
      <c r="IZ90" s="9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95">
        <f>IF(ISBLANK($JA$3),"",IF(ISBLANK(Tipy!HL84),"-",SUM(IV90:IZ90)))</f>
        <v>50</v>
      </c>
      <c r="JB90" s="94"/>
      <c r="JC90" s="92" t="str">
        <f>IF(ISBLANK($JH$3),"",IF(ISBLANK(Tipy!HR84),0,IF(AND(Tipy!HR84=Výsledky!$JF$3,Tipy!HT84=Výsledky!$JH$3),50,0)))</f>
        <v/>
      </c>
      <c r="JD90" s="9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92" t="str">
        <f>IF(ISBLANK($JH$3),"",IF(OR(Tipy!HU84=Výsledky!$JC$6,Tipy!HU84=Výsledky!$JC$7,Tipy!HU84=Výsledky!$JC$8,Tipy!HU84=Výsledky!$JC$9),30,0))</f>
        <v/>
      </c>
      <c r="JF90" s="92" t="str">
        <f>IF(ISBLANK($JH$3),"",IF(OR(Tipy!HV84=Výsledky!$JF$6,Tipy!HV84=Výsledky!$JF$7,Tipy!HV84=Výsledky!$JF$8,Tipy!HV84=Výsledky!$JF$9),10,0))</f>
        <v/>
      </c>
      <c r="JG90" s="9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95" t="str">
        <f>IF(ISBLANK($JH$3),"",IF(ISBLANK(Tipy!HR84),"-",SUM(JC90:JG90)))</f>
        <v/>
      </c>
      <c r="JI90" s="94"/>
      <c r="JJ90" s="92" t="str">
        <f>IF(ISBLANK($JO$3),"",IF(ISBLANK(Tipy!HX84),0,IF(AND(Tipy!HX84=Výsledky!$JM$3,Tipy!HZ84=Výsledky!$JO$3),50,0)))</f>
        <v/>
      </c>
      <c r="JK90" s="9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92" t="str">
        <f>IF(ISBLANK($JO$3),"",IF(OR(Tipy!IA84=Výsledky!$JJ$6,Tipy!IA84=Výsledky!$JJ$7,Tipy!IA84=Výsledky!$JJ$8,Tipy!IA84=Výsledky!$JJ$9),30,0))</f>
        <v/>
      </c>
      <c r="JM90" s="92" t="str">
        <f>IF(ISBLANK($JO$3),"",IF(OR(Tipy!IB84=Výsledky!$JM$6,Tipy!IB84=Výsledky!$JM$7,Tipy!IB84=Výsledky!$JM$8,Tipy!IB84=Výsledky!$JM$9),10,0))</f>
        <v/>
      </c>
      <c r="JN90" s="9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95" t="str">
        <f>IF(ISBLANK($JO$3),"",IF(ISBLANK(Tipy!HX84),"-",SUM(JJ90:JN90)))</f>
        <v/>
      </c>
      <c r="JP90" s="94"/>
      <c r="JQ90" s="92" t="str">
        <f>IF(ISBLANK($JV$3),"",IF(ISBLANK(Tipy!ID84),0,IF(AND(Tipy!ID84=Výsledky!$JT$3,Tipy!IF84=Výsledky!$JV$3),50,0)))</f>
        <v/>
      </c>
      <c r="JR90" s="9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92" t="str">
        <f>IF(ISBLANK($JV$3),"",IF(OR(Tipy!IG84=Výsledky!$JQ$6,Tipy!IG84=Výsledky!$JQ$7,Tipy!IG84=Výsledky!$JQ$8,Tipy!IG84=Výsledky!$JQ$9),30,0))</f>
        <v/>
      </c>
      <c r="JT90" s="92" t="str">
        <f>IF(ISBLANK($JV$3),"",IF(OR(Tipy!IH84=Výsledky!$JT$6,Tipy!IH84=Výsledky!$JT$7,Tipy!IH84=Výsledky!$JT$8,Tipy!IH84=Výsledky!$JT$9),10,0))</f>
        <v/>
      </c>
      <c r="JU90" s="9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95" t="str">
        <f>IF(ISBLANK($JV$3),"",IF(ISBLANK(Tipy!ID84),"-",SUM(JQ90:JU90)))</f>
        <v/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92">
        <f>IF(ISBLANK($IM$3),"",IF(ISBLANK(Tipy!GZ85),0,IF(AND(Tipy!GZ85=Výsledky!$IK$3,Tipy!HB85=Výsledky!$IM$3),50,0)))</f>
        <v>0</v>
      </c>
      <c r="II91" s="9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92">
        <f>IF(ISBLANK($IM$3),"",IF(OR(Tipy!HC85=Výsledky!$IH$6,Tipy!HC85=Výsledky!$IH$7,Tipy!HC85=Výsledky!$IH$8,Tipy!HC85=Výsledky!$IH$9),30,0))</f>
        <v>0</v>
      </c>
      <c r="IK91" s="92">
        <f>IF(ISBLANK($IM$3),"",IF(OR(Tipy!HD85=Výsledky!$IK$6,Tipy!HD85=Výsledky!$IK$7,Tipy!HD85=Výsledky!$IK$8,Tipy!HD85=Výsledky!$IK$9),10,0))</f>
        <v>0</v>
      </c>
      <c r="IL91" s="9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95">
        <f>IF(ISBLANK($IM$3),"",IF(ISBLANK(Tipy!GZ85),"-",SUM(IH91:IL91)))</f>
        <v>30</v>
      </c>
      <c r="IN91" s="94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94"/>
      <c r="IV91" s="92">
        <f>IF(ISBLANK($JA$3),"",IF(ISBLANK(Tipy!HL85),0,IF(AND(Tipy!HL85=Výsledky!$IY$3,Tipy!HN85=Výsledky!$JA$3),50,0)))</f>
        <v>0</v>
      </c>
      <c r="IW91" s="9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92">
        <f>IF(ISBLANK($JA$3),"",IF(OR(Tipy!HO85=Výsledky!$IV$6,Tipy!HO85=Výsledky!$IV$7,Tipy!HO85=Výsledky!$IV$8,Tipy!HO85=Výsledky!$IV$9),30,0))</f>
        <v>30</v>
      </c>
      <c r="IY91" s="92">
        <f>IF(ISBLANK($JA$3),"",IF(OR(Tipy!HP85=Výsledky!$IY$6,Tipy!HP85=Výsledky!$IY$7,Tipy!HP85=Výsledky!$IY$8,Tipy!HP85=Výsledky!$IY$9),10,0))</f>
        <v>0</v>
      </c>
      <c r="IZ91" s="9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95">
        <f>IF(ISBLANK($JA$3),"",IF(ISBLANK(Tipy!HL85),"-",SUM(IV91:IZ91)))</f>
        <v>50</v>
      </c>
      <c r="JB91" s="94"/>
      <c r="JC91" s="92" t="str">
        <f>IF(ISBLANK($JH$3),"",IF(ISBLANK(Tipy!HR85),0,IF(AND(Tipy!HR85=Výsledky!$JF$3,Tipy!HT85=Výsledky!$JH$3),50,0)))</f>
        <v/>
      </c>
      <c r="JD91" s="92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92" t="str">
        <f>IF(ISBLANK($JH$3),"",IF(OR(Tipy!HU85=Výsledky!$JC$6,Tipy!HU85=Výsledky!$JC$7,Tipy!HU85=Výsledky!$JC$8,Tipy!HU85=Výsledky!$JC$9),30,0))</f>
        <v/>
      </c>
      <c r="JF91" s="92" t="str">
        <f>IF(ISBLANK($JH$3),"",IF(OR(Tipy!HV85=Výsledky!$JF$6,Tipy!HV85=Výsledky!$JF$7,Tipy!HV85=Výsledky!$JF$8,Tipy!HV85=Výsledky!$JF$9),10,0))</f>
        <v/>
      </c>
      <c r="JG91" s="93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95" t="str">
        <f>IF(ISBLANK($JH$3),"",IF(ISBLANK(Tipy!HR85),"-",SUM(JC91:JG91)))</f>
        <v/>
      </c>
      <c r="JI91" s="94"/>
      <c r="JJ91" s="92" t="str">
        <f>IF(ISBLANK($JO$3),"",IF(ISBLANK(Tipy!HX85),0,IF(AND(Tipy!HX85=Výsledky!$JM$3,Tipy!HZ85=Výsledky!$JO$3),50,0)))</f>
        <v/>
      </c>
      <c r="JK91" s="92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92" t="str">
        <f>IF(ISBLANK($JO$3),"",IF(OR(Tipy!IA85=Výsledky!$JJ$6,Tipy!IA85=Výsledky!$JJ$7,Tipy!IA85=Výsledky!$JJ$8,Tipy!IA85=Výsledky!$JJ$9),30,0))</f>
        <v/>
      </c>
      <c r="JM91" s="92" t="str">
        <f>IF(ISBLANK($JO$3),"",IF(OR(Tipy!IB85=Výsledky!$JM$6,Tipy!IB85=Výsledky!$JM$7,Tipy!IB85=Výsledky!$JM$8,Tipy!IB85=Výsledky!$JM$9),10,0))</f>
        <v/>
      </c>
      <c r="JN91" s="93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95" t="str">
        <f>IF(ISBLANK($JO$3),"",IF(ISBLANK(Tipy!HX85),"-",SUM(JJ91:JN91)))</f>
        <v/>
      </c>
      <c r="JP91" s="94"/>
      <c r="JQ91" s="92" t="str">
        <f>IF(ISBLANK($JV$3),"",IF(ISBLANK(Tipy!ID85),0,IF(AND(Tipy!ID85=Výsledky!$JT$3,Tipy!IF85=Výsledky!$JV$3),50,0)))</f>
        <v/>
      </c>
      <c r="JR91" s="92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92" t="str">
        <f>IF(ISBLANK($JV$3),"",IF(OR(Tipy!IG85=Výsledky!$JQ$6,Tipy!IG85=Výsledky!$JQ$7,Tipy!IG85=Výsledky!$JQ$8,Tipy!IG85=Výsledky!$JQ$9),30,0))</f>
        <v/>
      </c>
      <c r="JT91" s="92" t="str">
        <f>IF(ISBLANK($JV$3),"",IF(OR(Tipy!IH85=Výsledky!$JT$6,Tipy!IH85=Výsledky!$JT$7,Tipy!IH85=Výsledky!$JT$8,Tipy!IH85=Výsledky!$JT$9),10,0))</f>
        <v/>
      </c>
      <c r="JU91" s="93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95" t="str">
        <f>IF(ISBLANK($JV$3),"",IF(ISBLANK(Tipy!ID85),"-",SUM(JQ91:JU91)))</f>
        <v/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92">
        <f>IF(ISBLANK($IM$3),"",IF(ISBLANK(Tipy!GZ86),0,IF(AND(Tipy!GZ86=Výsledky!$IK$3,Tipy!HB86=Výsledky!$IM$3),50,0)))</f>
        <v>50</v>
      </c>
      <c r="II92" s="9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92">
        <f>IF(ISBLANK($IM$3),"",IF(OR(Tipy!HC86=Výsledky!$IH$6,Tipy!HC86=Výsledky!$IH$7,Tipy!HC86=Výsledky!$IH$8,Tipy!HC86=Výsledky!$IH$9),30,0))</f>
        <v>0</v>
      </c>
      <c r="IK92" s="92">
        <f>IF(ISBLANK($IM$3),"",IF(OR(Tipy!HD86=Výsledky!$IK$6,Tipy!HD86=Výsledky!$IK$7,Tipy!HD86=Výsledky!$IK$8,Tipy!HD86=Výsledky!$IK$9),10,0))</f>
        <v>0</v>
      </c>
      <c r="IL92" s="9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95">
        <f>IF(ISBLANK($IM$3),"",IF(ISBLANK(Tipy!GZ86),"-",SUM(IH92:IL92)))</f>
        <v>50</v>
      </c>
      <c r="IN92" s="94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94"/>
      <c r="IV92" s="92">
        <f>IF(ISBLANK($JA$3),"",IF(ISBLANK(Tipy!HL86),0,IF(AND(Tipy!HL86=Výsledky!$IY$3,Tipy!HN86=Výsledky!$JA$3),50,0)))</f>
        <v>0</v>
      </c>
      <c r="IW92" s="9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92">
        <f>IF(ISBLANK($JA$3),"",IF(OR(Tipy!HO86=Výsledky!$IV$6,Tipy!HO86=Výsledky!$IV$7,Tipy!HO86=Výsledky!$IV$8,Tipy!HO86=Výsledky!$IV$9),30,0))</f>
        <v>0</v>
      </c>
      <c r="IY92" s="92">
        <f>IF(ISBLANK($JA$3),"",IF(OR(Tipy!HP86=Výsledky!$IY$6,Tipy!HP86=Výsledky!$IY$7,Tipy!HP86=Výsledky!$IY$8,Tipy!HP86=Výsledky!$IY$9),10,0))</f>
        <v>0</v>
      </c>
      <c r="IZ92" s="9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95">
        <f>IF(ISBLANK($JA$3),"",IF(ISBLANK(Tipy!HL86),"-",SUM(IV92:IZ92)))</f>
        <v>20</v>
      </c>
      <c r="JB92" s="94"/>
      <c r="JC92" s="92" t="str">
        <f>IF(ISBLANK($JH$3),"",IF(ISBLANK(Tipy!HR86),0,IF(AND(Tipy!HR86=Výsledky!$JF$3,Tipy!HT86=Výsledky!$JH$3),50,0)))</f>
        <v/>
      </c>
      <c r="JD92" s="92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92" t="str">
        <f>IF(ISBLANK($JH$3),"",IF(OR(Tipy!HU86=Výsledky!$JC$6,Tipy!HU86=Výsledky!$JC$7,Tipy!HU86=Výsledky!$JC$8,Tipy!HU86=Výsledky!$JC$9),30,0))</f>
        <v/>
      </c>
      <c r="JF92" s="92" t="str">
        <f>IF(ISBLANK($JH$3),"",IF(OR(Tipy!HV86=Výsledky!$JF$6,Tipy!HV86=Výsledky!$JF$7,Tipy!HV86=Výsledky!$JF$8,Tipy!HV86=Výsledky!$JF$9),10,0))</f>
        <v/>
      </c>
      <c r="JG92" s="93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95" t="str">
        <f>IF(ISBLANK($JH$3),"",IF(ISBLANK(Tipy!HR86),"-",SUM(JC92:JG92)))</f>
        <v/>
      </c>
      <c r="JI92" s="94"/>
      <c r="JJ92" s="92" t="str">
        <f>IF(ISBLANK($JO$3),"",IF(ISBLANK(Tipy!HX86),0,IF(AND(Tipy!HX86=Výsledky!$JM$3,Tipy!HZ86=Výsledky!$JO$3),50,0)))</f>
        <v/>
      </c>
      <c r="JK92" s="92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92" t="str">
        <f>IF(ISBLANK($JO$3),"",IF(OR(Tipy!IA86=Výsledky!$JJ$6,Tipy!IA86=Výsledky!$JJ$7,Tipy!IA86=Výsledky!$JJ$8,Tipy!IA86=Výsledky!$JJ$9),30,0))</f>
        <v/>
      </c>
      <c r="JM92" s="92" t="str">
        <f>IF(ISBLANK($JO$3),"",IF(OR(Tipy!IB86=Výsledky!$JM$6,Tipy!IB86=Výsledky!$JM$7,Tipy!IB86=Výsledky!$JM$8,Tipy!IB86=Výsledky!$JM$9),10,0))</f>
        <v/>
      </c>
      <c r="JN92" s="93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95" t="str">
        <f>IF(ISBLANK($JO$3),"",IF(ISBLANK(Tipy!HX86),"-",SUM(JJ92:JN92)))</f>
        <v/>
      </c>
      <c r="JP92" s="94"/>
      <c r="JQ92" s="92" t="str">
        <f>IF(ISBLANK($JV$3),"",IF(ISBLANK(Tipy!ID86),0,IF(AND(Tipy!ID86=Výsledky!$JT$3,Tipy!IF86=Výsledky!$JV$3),50,0)))</f>
        <v/>
      </c>
      <c r="JR92" s="92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92" t="str">
        <f>IF(ISBLANK($JV$3),"",IF(OR(Tipy!IG86=Výsledky!$JQ$6,Tipy!IG86=Výsledky!$JQ$7,Tipy!IG86=Výsledky!$JQ$8,Tipy!IG86=Výsledky!$JQ$9),30,0))</f>
        <v/>
      </c>
      <c r="JT92" s="92" t="str">
        <f>IF(ISBLANK($JV$3),"",IF(OR(Tipy!IH86=Výsledky!$JT$6,Tipy!IH86=Výsledky!$JT$7,Tipy!IH86=Výsledky!$JT$8,Tipy!IH86=Výsledky!$JT$9),10,0))</f>
        <v/>
      </c>
      <c r="JU92" s="93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95" t="str">
        <f>IF(ISBLANK($JV$3),"",IF(ISBLANK(Tipy!ID86),"-",SUM(JQ92:JU92)))</f>
        <v/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92">
        <f>IF(ISBLANK($IM$3),"",IF(ISBLANK(Tipy!GZ87),0,IF(AND(Tipy!GZ87=Výsledky!$IK$3,Tipy!HB87=Výsledky!$IM$3),50,0)))</f>
        <v>0</v>
      </c>
      <c r="II93" s="9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92">
        <f>IF(ISBLANK($IM$3),"",IF(OR(Tipy!HC87=Výsledky!$IH$6,Tipy!HC87=Výsledky!$IH$7,Tipy!HC87=Výsledky!$IH$8,Tipy!HC87=Výsledky!$IH$9),30,0))</f>
        <v>0</v>
      </c>
      <c r="IK93" s="92">
        <f>IF(ISBLANK($IM$3),"",IF(OR(Tipy!HD87=Výsledky!$IK$6,Tipy!HD87=Výsledky!$IK$7,Tipy!HD87=Výsledky!$IK$8,Tipy!HD87=Výsledky!$IK$9),10,0))</f>
        <v>0</v>
      </c>
      <c r="IL93" s="9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95" t="str">
        <f>IF(ISBLANK($IM$3),"",IF(ISBLANK(Tipy!GZ87),"-",SUM(IH93:IL93)))</f>
        <v>-</v>
      </c>
      <c r="IN93" s="94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94"/>
      <c r="IV93" s="92">
        <f>IF(ISBLANK($JA$3),"",IF(ISBLANK(Tipy!HL87),0,IF(AND(Tipy!HL87=Výsledky!$IY$3,Tipy!HN87=Výsledky!$JA$3),50,0)))</f>
        <v>0</v>
      </c>
      <c r="IW93" s="9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92">
        <f>IF(ISBLANK($JA$3),"",IF(OR(Tipy!HO87=Výsledky!$IV$6,Tipy!HO87=Výsledky!$IV$7,Tipy!HO87=Výsledky!$IV$8,Tipy!HO87=Výsledky!$IV$9),30,0))</f>
        <v>0</v>
      </c>
      <c r="IY93" s="92">
        <f>IF(ISBLANK($JA$3),"",IF(OR(Tipy!HP87=Výsledky!$IY$6,Tipy!HP87=Výsledky!$IY$7,Tipy!HP87=Výsledky!$IY$8,Tipy!HP87=Výsledky!$IY$9),10,0))</f>
        <v>0</v>
      </c>
      <c r="IZ93" s="9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95" t="str">
        <f>IF(ISBLANK($JA$3),"",IF(ISBLANK(Tipy!HL87),"-",SUM(IV93:IZ93)))</f>
        <v>-</v>
      </c>
      <c r="JB93" s="94"/>
      <c r="JC93" s="92" t="str">
        <f>IF(ISBLANK($JH$3),"",IF(ISBLANK(Tipy!HR87),0,IF(AND(Tipy!HR87=Výsledky!$JF$3,Tipy!HT87=Výsledky!$JH$3),50,0)))</f>
        <v/>
      </c>
      <c r="JD93" s="92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92" t="str">
        <f>IF(ISBLANK($JH$3),"",IF(OR(Tipy!HU87=Výsledky!$JC$6,Tipy!HU87=Výsledky!$JC$7,Tipy!HU87=Výsledky!$JC$8,Tipy!HU87=Výsledky!$JC$9),30,0))</f>
        <v/>
      </c>
      <c r="JF93" s="92" t="str">
        <f>IF(ISBLANK($JH$3),"",IF(OR(Tipy!HV87=Výsledky!$JF$6,Tipy!HV87=Výsledky!$JF$7,Tipy!HV87=Výsledky!$JF$8,Tipy!HV87=Výsledky!$JF$9),10,0))</f>
        <v/>
      </c>
      <c r="JG93" s="93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95" t="str">
        <f>IF(ISBLANK($JH$3),"",IF(ISBLANK(Tipy!HR87),"-",SUM(JC93:JG93)))</f>
        <v/>
      </c>
      <c r="JI93" s="94"/>
      <c r="JJ93" s="92" t="str">
        <f>IF(ISBLANK($JO$3),"",IF(ISBLANK(Tipy!HX87),0,IF(AND(Tipy!HX87=Výsledky!$JM$3,Tipy!HZ87=Výsledky!$JO$3),50,0)))</f>
        <v/>
      </c>
      <c r="JK93" s="92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92" t="str">
        <f>IF(ISBLANK($JO$3),"",IF(OR(Tipy!IA87=Výsledky!$JJ$6,Tipy!IA87=Výsledky!$JJ$7,Tipy!IA87=Výsledky!$JJ$8,Tipy!IA87=Výsledky!$JJ$9),30,0))</f>
        <v/>
      </c>
      <c r="JM93" s="92" t="str">
        <f>IF(ISBLANK($JO$3),"",IF(OR(Tipy!IB87=Výsledky!$JM$6,Tipy!IB87=Výsledky!$JM$7,Tipy!IB87=Výsledky!$JM$8,Tipy!IB87=Výsledky!$JM$9),10,0))</f>
        <v/>
      </c>
      <c r="JN93" s="93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95" t="str">
        <f>IF(ISBLANK($JO$3),"",IF(ISBLANK(Tipy!HX87),"-",SUM(JJ93:JN93)))</f>
        <v/>
      </c>
      <c r="JP93" s="94"/>
      <c r="JQ93" s="92" t="str">
        <f>IF(ISBLANK($JV$3),"",IF(ISBLANK(Tipy!ID87),0,IF(AND(Tipy!ID87=Výsledky!$JT$3,Tipy!IF87=Výsledky!$JV$3),50,0)))</f>
        <v/>
      </c>
      <c r="JR93" s="92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92" t="str">
        <f>IF(ISBLANK($JV$3),"",IF(OR(Tipy!IG87=Výsledky!$JQ$6,Tipy!IG87=Výsledky!$JQ$7,Tipy!IG87=Výsledky!$JQ$8,Tipy!IG87=Výsledky!$JQ$9),30,0))</f>
        <v/>
      </c>
      <c r="JT93" s="92" t="str">
        <f>IF(ISBLANK($JV$3),"",IF(OR(Tipy!IH87=Výsledky!$JT$6,Tipy!IH87=Výsledky!$JT$7,Tipy!IH87=Výsledky!$JT$8,Tipy!IH87=Výsledky!$JT$9),10,0))</f>
        <v/>
      </c>
      <c r="JU93" s="93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95" t="str">
        <f>IF(ISBLANK($JV$3),"",IF(ISBLANK(Tipy!ID87),"-",SUM(JQ93:JU93)))</f>
        <v/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92">
        <f>IF(ISBLANK($IM$3),"",IF(ISBLANK(Tipy!GZ88),0,IF(AND(Tipy!GZ88=Výsledky!$IK$3,Tipy!HB88=Výsledky!$IM$3),50,0)))</f>
        <v>0</v>
      </c>
      <c r="II94" s="9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92">
        <f>IF(ISBLANK($IM$3),"",IF(OR(Tipy!HC88=Výsledky!$IH$6,Tipy!HC88=Výsledky!$IH$7,Tipy!HC88=Výsledky!$IH$8,Tipy!HC88=Výsledky!$IH$9),30,0))</f>
        <v>0</v>
      </c>
      <c r="IK94" s="92">
        <f>IF(ISBLANK($IM$3),"",IF(OR(Tipy!HD88=Výsledky!$IK$6,Tipy!HD88=Výsledky!$IK$7,Tipy!HD88=Výsledky!$IK$8,Tipy!HD88=Výsledky!$IK$9),10,0))</f>
        <v>0</v>
      </c>
      <c r="IL94" s="9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95" t="str">
        <f>IF(ISBLANK($IM$3),"",IF(ISBLANK(Tipy!GZ88),"-",SUM(IH94:IL94)))</f>
        <v>-</v>
      </c>
      <c r="IN94" s="94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94"/>
      <c r="IV94" s="92">
        <f>IF(ISBLANK($JA$3),"",IF(ISBLANK(Tipy!HL88),0,IF(AND(Tipy!HL88=Výsledky!$IY$3,Tipy!HN88=Výsledky!$JA$3),50,0)))</f>
        <v>0</v>
      </c>
      <c r="IW94" s="9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92">
        <f>IF(ISBLANK($JA$3),"",IF(OR(Tipy!HO88=Výsledky!$IV$6,Tipy!HO88=Výsledky!$IV$7,Tipy!HO88=Výsledky!$IV$8,Tipy!HO88=Výsledky!$IV$9),30,0))</f>
        <v>0</v>
      </c>
      <c r="IY94" s="92">
        <f>IF(ISBLANK($JA$3),"",IF(OR(Tipy!HP88=Výsledky!$IY$6,Tipy!HP88=Výsledky!$IY$7,Tipy!HP88=Výsledky!$IY$8,Tipy!HP88=Výsledky!$IY$9),10,0))</f>
        <v>0</v>
      </c>
      <c r="IZ94" s="9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95" t="str">
        <f>IF(ISBLANK($JA$3),"",IF(ISBLANK(Tipy!HL88),"-",SUM(IV94:IZ94)))</f>
        <v>-</v>
      </c>
      <c r="JB94" s="94"/>
      <c r="JC94" s="92" t="str">
        <f>IF(ISBLANK($JH$3),"",IF(ISBLANK(Tipy!HR88),0,IF(AND(Tipy!HR88=Výsledky!$JF$3,Tipy!HT88=Výsledky!$JH$3),50,0)))</f>
        <v/>
      </c>
      <c r="JD94" s="92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92" t="str">
        <f>IF(ISBLANK($JH$3),"",IF(OR(Tipy!HU88=Výsledky!$JC$6,Tipy!HU88=Výsledky!$JC$7,Tipy!HU88=Výsledky!$JC$8,Tipy!HU88=Výsledky!$JC$9),30,0))</f>
        <v/>
      </c>
      <c r="JF94" s="92" t="str">
        <f>IF(ISBLANK($JH$3),"",IF(OR(Tipy!HV88=Výsledky!$JF$6,Tipy!HV88=Výsledky!$JF$7,Tipy!HV88=Výsledky!$JF$8,Tipy!HV88=Výsledky!$JF$9),10,0))</f>
        <v/>
      </c>
      <c r="JG94" s="93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95" t="str">
        <f>IF(ISBLANK($JH$3),"",IF(ISBLANK(Tipy!HR88),"-",SUM(JC94:JG94)))</f>
        <v/>
      </c>
      <c r="JI94" s="94"/>
      <c r="JJ94" s="92" t="str">
        <f>IF(ISBLANK($JO$3),"",IF(ISBLANK(Tipy!HX88),0,IF(AND(Tipy!HX88=Výsledky!$JM$3,Tipy!HZ88=Výsledky!$JO$3),50,0)))</f>
        <v/>
      </c>
      <c r="JK94" s="92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92" t="str">
        <f>IF(ISBLANK($JO$3),"",IF(OR(Tipy!IA88=Výsledky!$JJ$6,Tipy!IA88=Výsledky!$JJ$7,Tipy!IA88=Výsledky!$JJ$8,Tipy!IA88=Výsledky!$JJ$9),30,0))</f>
        <v/>
      </c>
      <c r="JM94" s="92" t="str">
        <f>IF(ISBLANK($JO$3),"",IF(OR(Tipy!IB88=Výsledky!$JM$6,Tipy!IB88=Výsledky!$JM$7,Tipy!IB88=Výsledky!$JM$8,Tipy!IB88=Výsledky!$JM$9),10,0))</f>
        <v/>
      </c>
      <c r="JN94" s="93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95" t="str">
        <f>IF(ISBLANK($JO$3),"",IF(ISBLANK(Tipy!HX88),"-",SUM(JJ94:JN94)))</f>
        <v/>
      </c>
      <c r="JP94" s="94"/>
      <c r="JQ94" s="92" t="str">
        <f>IF(ISBLANK($JV$3),"",IF(ISBLANK(Tipy!ID88),0,IF(AND(Tipy!ID88=Výsledky!$JT$3,Tipy!IF88=Výsledky!$JV$3),50,0)))</f>
        <v/>
      </c>
      <c r="JR94" s="92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92" t="str">
        <f>IF(ISBLANK($JV$3),"",IF(OR(Tipy!IG88=Výsledky!$JQ$6,Tipy!IG88=Výsledky!$JQ$7,Tipy!IG88=Výsledky!$JQ$8,Tipy!IG88=Výsledky!$JQ$9),30,0))</f>
        <v/>
      </c>
      <c r="JT94" s="92" t="str">
        <f>IF(ISBLANK($JV$3),"",IF(OR(Tipy!IH88=Výsledky!$JT$6,Tipy!IH88=Výsledky!$JT$7,Tipy!IH88=Výsledky!$JT$8,Tipy!IH88=Výsledky!$JT$9),10,0))</f>
        <v/>
      </c>
      <c r="JU94" s="93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95" t="str">
        <f>IF(ISBLANK($JV$3),"",IF(ISBLANK(Tipy!ID88),"-",SUM(JQ94:JU94)))</f>
        <v/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92">
        <f>IF(ISBLANK($IM$3),"",IF(ISBLANK(Tipy!GZ89),0,IF(AND(Tipy!GZ89=Výsledky!$IK$3,Tipy!HB89=Výsledky!$IM$3),50,0)))</f>
        <v>0</v>
      </c>
      <c r="II95" s="9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92">
        <f>IF(ISBLANK($IM$3),"",IF(OR(Tipy!HC89=Výsledky!$IH$6,Tipy!HC89=Výsledky!$IH$7,Tipy!HC89=Výsledky!$IH$8,Tipy!HC89=Výsledky!$IH$9),30,0))</f>
        <v>0</v>
      </c>
      <c r="IK95" s="92">
        <f>IF(ISBLANK($IM$3),"",IF(OR(Tipy!HD89=Výsledky!$IK$6,Tipy!HD89=Výsledky!$IK$7,Tipy!HD89=Výsledky!$IK$8,Tipy!HD89=Výsledky!$IK$9),10,0))</f>
        <v>0</v>
      </c>
      <c r="IL95" s="9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95" t="str">
        <f>IF(ISBLANK($IM$3),"",IF(ISBLANK(Tipy!GZ89),"-",SUM(IH95:IL95)))</f>
        <v>-</v>
      </c>
      <c r="IN95" s="94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94"/>
      <c r="IV95" s="92">
        <f>IF(ISBLANK($JA$3),"",IF(ISBLANK(Tipy!HL89),0,IF(AND(Tipy!HL89=Výsledky!$IY$3,Tipy!HN89=Výsledky!$JA$3),50,0)))</f>
        <v>0</v>
      </c>
      <c r="IW95" s="9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92">
        <f>IF(ISBLANK($JA$3),"",IF(OR(Tipy!HO89=Výsledky!$IV$6,Tipy!HO89=Výsledky!$IV$7,Tipy!HO89=Výsledky!$IV$8,Tipy!HO89=Výsledky!$IV$9),30,0))</f>
        <v>0</v>
      </c>
      <c r="IY95" s="92">
        <f>IF(ISBLANK($JA$3),"",IF(OR(Tipy!HP89=Výsledky!$IY$6,Tipy!HP89=Výsledky!$IY$7,Tipy!HP89=Výsledky!$IY$8,Tipy!HP89=Výsledky!$IY$9),10,0))</f>
        <v>0</v>
      </c>
      <c r="IZ95" s="9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95" t="str">
        <f>IF(ISBLANK($JA$3),"",IF(ISBLANK(Tipy!HL89),"-",SUM(IV95:IZ95)))</f>
        <v>-</v>
      </c>
      <c r="JB95" s="94"/>
      <c r="JC95" s="92" t="str">
        <f>IF(ISBLANK($JH$3),"",IF(ISBLANK(Tipy!HR89),0,IF(AND(Tipy!HR89=Výsledky!$JF$3,Tipy!HT89=Výsledky!$JH$3),50,0)))</f>
        <v/>
      </c>
      <c r="JD95" s="92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92" t="str">
        <f>IF(ISBLANK($JH$3),"",IF(OR(Tipy!HU89=Výsledky!$JC$6,Tipy!HU89=Výsledky!$JC$7,Tipy!HU89=Výsledky!$JC$8,Tipy!HU89=Výsledky!$JC$9),30,0))</f>
        <v/>
      </c>
      <c r="JF95" s="92" t="str">
        <f>IF(ISBLANK($JH$3),"",IF(OR(Tipy!HV89=Výsledky!$JF$6,Tipy!HV89=Výsledky!$JF$7,Tipy!HV89=Výsledky!$JF$8,Tipy!HV89=Výsledky!$JF$9),10,0))</f>
        <v/>
      </c>
      <c r="JG95" s="93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95" t="str">
        <f>IF(ISBLANK($JH$3),"",IF(ISBLANK(Tipy!HR89),"-",SUM(JC95:JG95)))</f>
        <v/>
      </c>
      <c r="JI95" s="94"/>
      <c r="JJ95" s="92" t="str">
        <f>IF(ISBLANK($JO$3),"",IF(ISBLANK(Tipy!HX89),0,IF(AND(Tipy!HX89=Výsledky!$JM$3,Tipy!HZ89=Výsledky!$JO$3),50,0)))</f>
        <v/>
      </c>
      <c r="JK95" s="92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92" t="str">
        <f>IF(ISBLANK($JO$3),"",IF(OR(Tipy!IA89=Výsledky!$JJ$6,Tipy!IA89=Výsledky!$JJ$7,Tipy!IA89=Výsledky!$JJ$8,Tipy!IA89=Výsledky!$JJ$9),30,0))</f>
        <v/>
      </c>
      <c r="JM95" s="92" t="str">
        <f>IF(ISBLANK($JO$3),"",IF(OR(Tipy!IB89=Výsledky!$JM$6,Tipy!IB89=Výsledky!$JM$7,Tipy!IB89=Výsledky!$JM$8,Tipy!IB89=Výsledky!$JM$9),10,0))</f>
        <v/>
      </c>
      <c r="JN95" s="93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95" t="str">
        <f>IF(ISBLANK($JO$3),"",IF(ISBLANK(Tipy!HX89),"-",SUM(JJ95:JN95)))</f>
        <v/>
      </c>
      <c r="JP95" s="94"/>
      <c r="JQ95" s="92" t="str">
        <f>IF(ISBLANK($JV$3),"",IF(ISBLANK(Tipy!ID89),0,IF(AND(Tipy!ID89=Výsledky!$JT$3,Tipy!IF89=Výsledky!$JV$3),50,0)))</f>
        <v/>
      </c>
      <c r="JR95" s="92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92" t="str">
        <f>IF(ISBLANK($JV$3),"",IF(OR(Tipy!IG89=Výsledky!$JQ$6,Tipy!IG89=Výsledky!$JQ$7,Tipy!IG89=Výsledky!$JQ$8,Tipy!IG89=Výsledky!$JQ$9),30,0))</f>
        <v/>
      </c>
      <c r="JT95" s="92" t="str">
        <f>IF(ISBLANK($JV$3),"",IF(OR(Tipy!IH89=Výsledky!$JT$6,Tipy!IH89=Výsledky!$JT$7,Tipy!IH89=Výsledky!$JT$8,Tipy!IH89=Výsledky!$JT$9),10,0))</f>
        <v/>
      </c>
      <c r="JU95" s="93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95" t="str">
        <f>IF(ISBLANK($JV$3),"",IF(ISBLANK(Tipy!ID89),"-",SUM(JQ95:JU95)))</f>
        <v/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92">
        <f>IF(ISBLANK($IM$3),"",IF(ISBLANK(Tipy!GZ90),0,IF(AND(Tipy!GZ90=Výsledky!$IK$3,Tipy!HB90=Výsledky!$IM$3),50,0)))</f>
        <v>0</v>
      </c>
      <c r="II96" s="9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92">
        <f>IF(ISBLANK($IM$3),"",IF(OR(Tipy!HC90=Výsledky!$IH$6,Tipy!HC90=Výsledky!$IH$7,Tipy!HC90=Výsledky!$IH$8,Tipy!HC90=Výsledky!$IH$9),30,0))</f>
        <v>0</v>
      </c>
      <c r="IK96" s="92">
        <f>IF(ISBLANK($IM$3),"",IF(OR(Tipy!HD90=Výsledky!$IK$6,Tipy!HD90=Výsledky!$IK$7,Tipy!HD90=Výsledky!$IK$8,Tipy!HD90=Výsledky!$IK$9),10,0))</f>
        <v>0</v>
      </c>
      <c r="IL96" s="9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95">
        <f>IF(ISBLANK($IM$3),"",IF(ISBLANK(Tipy!GZ90),"-",SUM(IH96:IL96)))</f>
        <v>30</v>
      </c>
      <c r="IN96" s="94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94"/>
      <c r="IV96" s="92">
        <f>IF(ISBLANK($JA$3),"",IF(ISBLANK(Tipy!HL90),0,IF(AND(Tipy!HL90=Výsledky!$IY$3,Tipy!HN90=Výsledky!$JA$3),50,0)))</f>
        <v>50</v>
      </c>
      <c r="IW96" s="9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92">
        <f>IF(ISBLANK($JA$3),"",IF(OR(Tipy!HO90=Výsledky!$IV$6,Tipy!HO90=Výsledky!$IV$7,Tipy!HO90=Výsledky!$IV$8,Tipy!HO90=Výsledky!$IV$9),30,0))</f>
        <v>30</v>
      </c>
      <c r="IY96" s="92">
        <f>IF(ISBLANK($JA$3),"",IF(OR(Tipy!HP90=Výsledky!$IY$6,Tipy!HP90=Výsledky!$IY$7,Tipy!HP90=Výsledky!$IY$8,Tipy!HP90=Výsledky!$IY$9),10,0))</f>
        <v>0</v>
      </c>
      <c r="IZ96" s="9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95">
        <f>IF(ISBLANK($JA$3),"",IF(ISBLANK(Tipy!HL90),"-",SUM(IV96:IZ96)))</f>
        <v>80</v>
      </c>
      <c r="JB96" s="94"/>
      <c r="JC96" s="92" t="str">
        <f>IF(ISBLANK($JH$3),"",IF(ISBLANK(Tipy!HR90),0,IF(AND(Tipy!HR90=Výsledky!$JF$3,Tipy!HT90=Výsledky!$JH$3),50,0)))</f>
        <v/>
      </c>
      <c r="JD96" s="92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92" t="str">
        <f>IF(ISBLANK($JH$3),"",IF(OR(Tipy!HU90=Výsledky!$JC$6,Tipy!HU90=Výsledky!$JC$7,Tipy!HU90=Výsledky!$JC$8,Tipy!HU90=Výsledky!$JC$9),30,0))</f>
        <v/>
      </c>
      <c r="JF96" s="92" t="str">
        <f>IF(ISBLANK($JH$3),"",IF(OR(Tipy!HV90=Výsledky!$JF$6,Tipy!HV90=Výsledky!$JF$7,Tipy!HV90=Výsledky!$JF$8,Tipy!HV90=Výsledky!$JF$9),10,0))</f>
        <v/>
      </c>
      <c r="JG96" s="93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95" t="str">
        <f>IF(ISBLANK($JH$3),"",IF(ISBLANK(Tipy!HR90),"-",SUM(JC96:JG96)))</f>
        <v/>
      </c>
      <c r="JI96" s="94"/>
      <c r="JJ96" s="92" t="str">
        <f>IF(ISBLANK($JO$3),"",IF(ISBLANK(Tipy!HX90),0,IF(AND(Tipy!HX90=Výsledky!$JM$3,Tipy!HZ90=Výsledky!$JO$3),50,0)))</f>
        <v/>
      </c>
      <c r="JK96" s="92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92" t="str">
        <f>IF(ISBLANK($JO$3),"",IF(OR(Tipy!IA90=Výsledky!$JJ$6,Tipy!IA90=Výsledky!$JJ$7,Tipy!IA90=Výsledky!$JJ$8,Tipy!IA90=Výsledky!$JJ$9),30,0))</f>
        <v/>
      </c>
      <c r="JM96" s="92" t="str">
        <f>IF(ISBLANK($JO$3),"",IF(OR(Tipy!IB90=Výsledky!$JM$6,Tipy!IB90=Výsledky!$JM$7,Tipy!IB90=Výsledky!$JM$8,Tipy!IB90=Výsledky!$JM$9),10,0))</f>
        <v/>
      </c>
      <c r="JN96" s="93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95" t="str">
        <f>IF(ISBLANK($JO$3),"",IF(ISBLANK(Tipy!HX90),"-",SUM(JJ96:JN96)))</f>
        <v/>
      </c>
      <c r="JP96" s="94"/>
      <c r="JQ96" s="92" t="str">
        <f>IF(ISBLANK($JV$3),"",IF(ISBLANK(Tipy!ID90),0,IF(AND(Tipy!ID90=Výsledky!$JT$3,Tipy!IF90=Výsledky!$JV$3),50,0)))</f>
        <v/>
      </c>
      <c r="JR96" s="92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92" t="str">
        <f>IF(ISBLANK($JV$3),"",IF(OR(Tipy!IG90=Výsledky!$JQ$6,Tipy!IG90=Výsledky!$JQ$7,Tipy!IG90=Výsledky!$JQ$8,Tipy!IG90=Výsledky!$JQ$9),30,0))</f>
        <v/>
      </c>
      <c r="JT96" s="92" t="str">
        <f>IF(ISBLANK($JV$3),"",IF(OR(Tipy!IH90=Výsledky!$JT$6,Tipy!IH90=Výsledky!$JT$7,Tipy!IH90=Výsledky!$JT$8,Tipy!IH90=Výsledky!$JT$9),10,0))</f>
        <v/>
      </c>
      <c r="JU96" s="93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95" t="str">
        <f>IF(ISBLANK($JV$3),"",IF(ISBLANK(Tipy!ID90),"-",SUM(JQ96:JU96)))</f>
        <v/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92">
        <f>IF(ISBLANK($IM$3),"",IF(ISBLANK(Tipy!GZ91),0,IF(AND(Tipy!GZ91=Výsledky!$IK$3,Tipy!HB91=Výsledky!$IM$3),50,0)))</f>
        <v>0</v>
      </c>
      <c r="II97" s="9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92">
        <f>IF(ISBLANK($IM$3),"",IF(OR(Tipy!HC91=Výsledky!$IH$6,Tipy!HC91=Výsledky!$IH$7,Tipy!HC91=Výsledky!$IH$8,Tipy!HC91=Výsledky!$IH$9),30,0))</f>
        <v>0</v>
      </c>
      <c r="IK97" s="92">
        <f>IF(ISBLANK($IM$3),"",IF(OR(Tipy!HD91=Výsledky!$IK$6,Tipy!HD91=Výsledky!$IK$7,Tipy!HD91=Výsledky!$IK$8,Tipy!HD91=Výsledky!$IK$9),10,0))</f>
        <v>0</v>
      </c>
      <c r="IL97" s="9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95" t="str">
        <f>IF(ISBLANK($IM$3),"",IF(ISBLANK(Tipy!GZ91),"-",SUM(IH97:IL97)))</f>
        <v>-</v>
      </c>
      <c r="IN97" s="94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94"/>
      <c r="IV97" s="92">
        <f>IF(ISBLANK($JA$3),"",IF(ISBLANK(Tipy!HL91),0,IF(AND(Tipy!HL91=Výsledky!$IY$3,Tipy!HN91=Výsledky!$JA$3),50,0)))</f>
        <v>0</v>
      </c>
      <c r="IW97" s="9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92">
        <f>IF(ISBLANK($JA$3),"",IF(OR(Tipy!HO91=Výsledky!$IV$6,Tipy!HO91=Výsledky!$IV$7,Tipy!HO91=Výsledky!$IV$8,Tipy!HO91=Výsledky!$IV$9),30,0))</f>
        <v>0</v>
      </c>
      <c r="IY97" s="92">
        <f>IF(ISBLANK($JA$3),"",IF(OR(Tipy!HP91=Výsledky!$IY$6,Tipy!HP91=Výsledky!$IY$7,Tipy!HP91=Výsledky!$IY$8,Tipy!HP91=Výsledky!$IY$9),10,0))</f>
        <v>0</v>
      </c>
      <c r="IZ97" s="9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95" t="str">
        <f>IF(ISBLANK($JA$3),"",IF(ISBLANK(Tipy!HL91),"-",SUM(IV97:IZ97)))</f>
        <v>-</v>
      </c>
      <c r="JB97" s="94"/>
      <c r="JC97" s="92" t="str">
        <f>IF(ISBLANK($JH$3),"",IF(ISBLANK(Tipy!HR91),0,IF(AND(Tipy!HR91=Výsledky!$JF$3,Tipy!HT91=Výsledky!$JH$3),50,0)))</f>
        <v/>
      </c>
      <c r="JD97" s="92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92" t="str">
        <f>IF(ISBLANK($JH$3),"",IF(OR(Tipy!HU91=Výsledky!$JC$6,Tipy!HU91=Výsledky!$JC$7,Tipy!HU91=Výsledky!$JC$8,Tipy!HU91=Výsledky!$JC$9),30,0))</f>
        <v/>
      </c>
      <c r="JF97" s="92" t="str">
        <f>IF(ISBLANK($JH$3),"",IF(OR(Tipy!HV91=Výsledky!$JF$6,Tipy!HV91=Výsledky!$JF$7,Tipy!HV91=Výsledky!$JF$8,Tipy!HV91=Výsledky!$JF$9),10,0))</f>
        <v/>
      </c>
      <c r="JG97" s="93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95" t="str">
        <f>IF(ISBLANK($JH$3),"",IF(ISBLANK(Tipy!HR91),"-",SUM(JC97:JG97)))</f>
        <v/>
      </c>
      <c r="JI97" s="94"/>
      <c r="JJ97" s="92" t="str">
        <f>IF(ISBLANK($JO$3),"",IF(ISBLANK(Tipy!HX91),0,IF(AND(Tipy!HX91=Výsledky!$JM$3,Tipy!HZ91=Výsledky!$JO$3),50,0)))</f>
        <v/>
      </c>
      <c r="JK97" s="92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92" t="str">
        <f>IF(ISBLANK($JO$3),"",IF(OR(Tipy!IA91=Výsledky!$JJ$6,Tipy!IA91=Výsledky!$JJ$7,Tipy!IA91=Výsledky!$JJ$8,Tipy!IA91=Výsledky!$JJ$9),30,0))</f>
        <v/>
      </c>
      <c r="JM97" s="92" t="str">
        <f>IF(ISBLANK($JO$3),"",IF(OR(Tipy!IB91=Výsledky!$JM$6,Tipy!IB91=Výsledky!$JM$7,Tipy!IB91=Výsledky!$JM$8,Tipy!IB91=Výsledky!$JM$9),10,0))</f>
        <v/>
      </c>
      <c r="JN97" s="93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95" t="str">
        <f>IF(ISBLANK($JO$3),"",IF(ISBLANK(Tipy!HX91),"-",SUM(JJ97:JN97)))</f>
        <v/>
      </c>
      <c r="JP97" s="94"/>
      <c r="JQ97" s="92" t="str">
        <f>IF(ISBLANK($JV$3),"",IF(ISBLANK(Tipy!ID91),0,IF(AND(Tipy!ID91=Výsledky!$JT$3,Tipy!IF91=Výsledky!$JV$3),50,0)))</f>
        <v/>
      </c>
      <c r="JR97" s="92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92" t="str">
        <f>IF(ISBLANK($JV$3),"",IF(OR(Tipy!IG91=Výsledky!$JQ$6,Tipy!IG91=Výsledky!$JQ$7,Tipy!IG91=Výsledky!$JQ$8,Tipy!IG91=Výsledky!$JQ$9),30,0))</f>
        <v/>
      </c>
      <c r="JT97" s="92" t="str">
        <f>IF(ISBLANK($JV$3),"",IF(OR(Tipy!IH91=Výsledky!$JT$6,Tipy!IH91=Výsledky!$JT$7,Tipy!IH91=Výsledky!$JT$8,Tipy!IH91=Výsledky!$JT$9),10,0))</f>
        <v/>
      </c>
      <c r="JU97" s="93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95" t="str">
        <f>IF(ISBLANK($JV$3),"",IF(ISBLANK(Tipy!ID91),"-",SUM(JQ97:JU97)))</f>
        <v/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92">
        <f>IF(ISBLANK($IM$3),"",IF(ISBLANK(Tipy!GZ92),0,IF(AND(Tipy!GZ92=Výsledky!$IK$3,Tipy!HB92=Výsledky!$IM$3),50,0)))</f>
        <v>0</v>
      </c>
      <c r="II98" s="9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92">
        <f>IF(ISBLANK($IM$3),"",IF(OR(Tipy!HC92=Výsledky!$IH$6,Tipy!HC92=Výsledky!$IH$7,Tipy!HC92=Výsledky!$IH$8,Tipy!HC92=Výsledky!$IH$9),30,0))</f>
        <v>0</v>
      </c>
      <c r="IK98" s="92">
        <f>IF(ISBLANK($IM$3),"",IF(OR(Tipy!HD92=Výsledky!$IK$6,Tipy!HD92=Výsledky!$IK$7,Tipy!HD92=Výsledky!$IK$8,Tipy!HD92=Výsledky!$IK$9),10,0))</f>
        <v>0</v>
      </c>
      <c r="IL98" s="9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95" t="str">
        <f>IF(ISBLANK($IM$3),"",IF(ISBLANK(Tipy!GZ92),"-",SUM(IH98:IL98)))</f>
        <v>-</v>
      </c>
      <c r="IN98" s="94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94"/>
      <c r="IV98" s="92">
        <f>IF(ISBLANK($JA$3),"",IF(ISBLANK(Tipy!HL92),0,IF(AND(Tipy!HL92=Výsledky!$IY$3,Tipy!HN92=Výsledky!$JA$3),50,0)))</f>
        <v>0</v>
      </c>
      <c r="IW98" s="9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92">
        <f>IF(ISBLANK($JA$3),"",IF(OR(Tipy!HO92=Výsledky!$IV$6,Tipy!HO92=Výsledky!$IV$7,Tipy!HO92=Výsledky!$IV$8,Tipy!HO92=Výsledky!$IV$9),30,0))</f>
        <v>30</v>
      </c>
      <c r="IY98" s="92">
        <f>IF(ISBLANK($JA$3),"",IF(OR(Tipy!HP92=Výsledky!$IY$6,Tipy!HP92=Výsledky!$IY$7,Tipy!HP92=Výsledky!$IY$8,Tipy!HP92=Výsledky!$IY$9),10,0))</f>
        <v>0</v>
      </c>
      <c r="IZ98" s="9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95">
        <f>IF(ISBLANK($JA$3),"",IF(ISBLANK(Tipy!HL92),"-",SUM(IV98:IZ98)))</f>
        <v>50</v>
      </c>
      <c r="JB98" s="94"/>
      <c r="JC98" s="92" t="str">
        <f>IF(ISBLANK($JH$3),"",IF(ISBLANK(Tipy!HR92),0,IF(AND(Tipy!HR92=Výsledky!$JF$3,Tipy!HT92=Výsledky!$JH$3),50,0)))</f>
        <v/>
      </c>
      <c r="JD98" s="92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92" t="str">
        <f>IF(ISBLANK($JH$3),"",IF(OR(Tipy!HU92=Výsledky!$JC$6,Tipy!HU92=Výsledky!$JC$7,Tipy!HU92=Výsledky!$JC$8,Tipy!HU92=Výsledky!$JC$9),30,0))</f>
        <v/>
      </c>
      <c r="JF98" s="92" t="str">
        <f>IF(ISBLANK($JH$3),"",IF(OR(Tipy!HV92=Výsledky!$JF$6,Tipy!HV92=Výsledky!$JF$7,Tipy!HV92=Výsledky!$JF$8,Tipy!HV92=Výsledky!$JF$9),10,0))</f>
        <v/>
      </c>
      <c r="JG98" s="93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95" t="str">
        <f>IF(ISBLANK($JH$3),"",IF(ISBLANK(Tipy!HR92),"-",SUM(JC98:JG98)))</f>
        <v/>
      </c>
      <c r="JI98" s="94"/>
      <c r="JJ98" s="92" t="str">
        <f>IF(ISBLANK($JO$3),"",IF(ISBLANK(Tipy!HX92),0,IF(AND(Tipy!HX92=Výsledky!$JM$3,Tipy!HZ92=Výsledky!$JO$3),50,0)))</f>
        <v/>
      </c>
      <c r="JK98" s="92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92" t="str">
        <f>IF(ISBLANK($JO$3),"",IF(OR(Tipy!IA92=Výsledky!$JJ$6,Tipy!IA92=Výsledky!$JJ$7,Tipy!IA92=Výsledky!$JJ$8,Tipy!IA92=Výsledky!$JJ$9),30,0))</f>
        <v/>
      </c>
      <c r="JM98" s="92" t="str">
        <f>IF(ISBLANK($JO$3),"",IF(OR(Tipy!IB92=Výsledky!$JM$6,Tipy!IB92=Výsledky!$JM$7,Tipy!IB92=Výsledky!$JM$8,Tipy!IB92=Výsledky!$JM$9),10,0))</f>
        <v/>
      </c>
      <c r="JN98" s="93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95" t="str">
        <f>IF(ISBLANK($JO$3),"",IF(ISBLANK(Tipy!HX92),"-",SUM(JJ98:JN98)))</f>
        <v/>
      </c>
      <c r="JP98" s="94"/>
      <c r="JQ98" s="92" t="str">
        <f>IF(ISBLANK($JV$3),"",IF(ISBLANK(Tipy!ID92),0,IF(AND(Tipy!ID92=Výsledky!$JT$3,Tipy!IF92=Výsledky!$JV$3),50,0)))</f>
        <v/>
      </c>
      <c r="JR98" s="92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92" t="str">
        <f>IF(ISBLANK($JV$3),"",IF(OR(Tipy!IG92=Výsledky!$JQ$6,Tipy!IG92=Výsledky!$JQ$7,Tipy!IG92=Výsledky!$JQ$8,Tipy!IG92=Výsledky!$JQ$9),30,0))</f>
        <v/>
      </c>
      <c r="JT98" s="92" t="str">
        <f>IF(ISBLANK($JV$3),"",IF(OR(Tipy!IH92=Výsledky!$JT$6,Tipy!IH92=Výsledky!$JT$7,Tipy!IH92=Výsledky!$JT$8,Tipy!IH92=Výsledky!$JT$9),10,0))</f>
        <v/>
      </c>
      <c r="JU98" s="93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95" t="str">
        <f>IF(ISBLANK($JV$3),"",IF(ISBLANK(Tipy!ID92),"-",SUM(JQ98:JU98)))</f>
        <v/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92">
        <f>IF(ISBLANK($IM$3),"",IF(ISBLANK(Tipy!GZ93),0,IF(AND(Tipy!GZ93=Výsledky!$IK$3,Tipy!HB93=Výsledky!$IM$3),50,0)))</f>
        <v>0</v>
      </c>
      <c r="II99" s="9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92">
        <f>IF(ISBLANK($IM$3),"",IF(OR(Tipy!HC93=Výsledky!$IH$6,Tipy!HC93=Výsledky!$IH$7,Tipy!HC93=Výsledky!$IH$8,Tipy!HC93=Výsledky!$IH$9),30,0))</f>
        <v>0</v>
      </c>
      <c r="IK99" s="92">
        <f>IF(ISBLANK($IM$3),"",IF(OR(Tipy!HD93=Výsledky!$IK$6,Tipy!HD93=Výsledky!$IK$7,Tipy!HD93=Výsledky!$IK$8,Tipy!HD93=Výsledky!$IK$9),10,0))</f>
        <v>10</v>
      </c>
      <c r="IL99" s="9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95">
        <f>IF(ISBLANK($IM$3),"",IF(ISBLANK(Tipy!GZ93),"-",SUM(IH99:IL99)))</f>
        <v>30</v>
      </c>
      <c r="IN99" s="94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94"/>
      <c r="IV99" s="92">
        <f>IF(ISBLANK($JA$3),"",IF(ISBLANK(Tipy!HL93),0,IF(AND(Tipy!HL93=Výsledky!$IY$3,Tipy!HN93=Výsledky!$JA$3),50,0)))</f>
        <v>50</v>
      </c>
      <c r="IW99" s="9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92">
        <f>IF(ISBLANK($JA$3),"",IF(OR(Tipy!HO93=Výsledky!$IV$6,Tipy!HO93=Výsledky!$IV$7,Tipy!HO93=Výsledky!$IV$8,Tipy!HO93=Výsledky!$IV$9),30,0))</f>
        <v>30</v>
      </c>
      <c r="IY99" s="92">
        <f>IF(ISBLANK($JA$3),"",IF(OR(Tipy!HP93=Výsledky!$IY$6,Tipy!HP93=Výsledky!$IY$7,Tipy!HP93=Výsledky!$IY$8,Tipy!HP93=Výsledky!$IY$9),10,0))</f>
        <v>0</v>
      </c>
      <c r="IZ99" s="9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95">
        <f>IF(ISBLANK($JA$3),"",IF(ISBLANK(Tipy!HL93),"-",SUM(IV99:IZ99)))</f>
        <v>80</v>
      </c>
      <c r="JB99" s="94"/>
      <c r="JC99" s="92" t="str">
        <f>IF(ISBLANK($JH$3),"",IF(ISBLANK(Tipy!HR93),0,IF(AND(Tipy!HR93=Výsledky!$JF$3,Tipy!HT93=Výsledky!$JH$3),50,0)))</f>
        <v/>
      </c>
      <c r="JD99" s="92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92" t="str">
        <f>IF(ISBLANK($JH$3),"",IF(OR(Tipy!HU93=Výsledky!$JC$6,Tipy!HU93=Výsledky!$JC$7,Tipy!HU93=Výsledky!$JC$8,Tipy!HU93=Výsledky!$JC$9),30,0))</f>
        <v/>
      </c>
      <c r="JF99" s="92" t="str">
        <f>IF(ISBLANK($JH$3),"",IF(OR(Tipy!HV93=Výsledky!$JF$6,Tipy!HV93=Výsledky!$JF$7,Tipy!HV93=Výsledky!$JF$8,Tipy!HV93=Výsledky!$JF$9),10,0))</f>
        <v/>
      </c>
      <c r="JG99" s="93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95" t="str">
        <f>IF(ISBLANK($JH$3),"",IF(ISBLANK(Tipy!HR93),"-",SUM(JC99:JG99)))</f>
        <v/>
      </c>
      <c r="JI99" s="94"/>
      <c r="JJ99" s="92" t="str">
        <f>IF(ISBLANK($JO$3),"",IF(ISBLANK(Tipy!HX93),0,IF(AND(Tipy!HX93=Výsledky!$JM$3,Tipy!HZ93=Výsledky!$JO$3),50,0)))</f>
        <v/>
      </c>
      <c r="JK99" s="92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92" t="str">
        <f>IF(ISBLANK($JO$3),"",IF(OR(Tipy!IA93=Výsledky!$JJ$6,Tipy!IA93=Výsledky!$JJ$7,Tipy!IA93=Výsledky!$JJ$8,Tipy!IA93=Výsledky!$JJ$9),30,0))</f>
        <v/>
      </c>
      <c r="JM99" s="92" t="str">
        <f>IF(ISBLANK($JO$3),"",IF(OR(Tipy!IB93=Výsledky!$JM$6,Tipy!IB93=Výsledky!$JM$7,Tipy!IB93=Výsledky!$JM$8,Tipy!IB93=Výsledky!$JM$9),10,0))</f>
        <v/>
      </c>
      <c r="JN99" s="93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95" t="str">
        <f>IF(ISBLANK($JO$3),"",IF(ISBLANK(Tipy!HX93),"-",SUM(JJ99:JN99)))</f>
        <v/>
      </c>
      <c r="JP99" s="94"/>
      <c r="JQ99" s="92" t="str">
        <f>IF(ISBLANK($JV$3),"",IF(ISBLANK(Tipy!ID93),0,IF(AND(Tipy!ID93=Výsledky!$JT$3,Tipy!IF93=Výsledky!$JV$3),50,0)))</f>
        <v/>
      </c>
      <c r="JR99" s="92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92" t="str">
        <f>IF(ISBLANK($JV$3),"",IF(OR(Tipy!IG93=Výsledky!$JQ$6,Tipy!IG93=Výsledky!$JQ$7,Tipy!IG93=Výsledky!$JQ$8,Tipy!IG93=Výsledky!$JQ$9),30,0))</f>
        <v/>
      </c>
      <c r="JT99" s="92" t="str">
        <f>IF(ISBLANK($JV$3),"",IF(OR(Tipy!IH93=Výsledky!$JT$6,Tipy!IH93=Výsledky!$JT$7,Tipy!IH93=Výsledky!$JT$8,Tipy!IH93=Výsledky!$JT$9),10,0))</f>
        <v/>
      </c>
      <c r="JU99" s="93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95" t="str">
        <f>IF(ISBLANK($JV$3),"",IF(ISBLANK(Tipy!ID93),"-",SUM(JQ99:JU99)))</f>
        <v/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92">
        <f>IF(ISBLANK($IM$3),"",IF(ISBLANK(Tipy!GZ94),0,IF(AND(Tipy!GZ94=Výsledky!$IK$3,Tipy!HB94=Výsledky!$IM$3),50,0)))</f>
        <v>0</v>
      </c>
      <c r="II100" s="9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92">
        <f>IF(ISBLANK($IM$3),"",IF(OR(Tipy!HC94=Výsledky!$IH$6,Tipy!HC94=Výsledky!$IH$7,Tipy!HC94=Výsledky!$IH$8,Tipy!HC94=Výsledky!$IH$9),30,0))</f>
        <v>0</v>
      </c>
      <c r="IK100" s="92">
        <f>IF(ISBLANK($IM$3),"",IF(OR(Tipy!HD94=Výsledky!$IK$6,Tipy!HD94=Výsledky!$IK$7,Tipy!HD94=Výsledky!$IK$8,Tipy!HD94=Výsledky!$IK$9),10,0))</f>
        <v>0</v>
      </c>
      <c r="IL100" s="9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95" t="str">
        <f>IF(ISBLANK($IM$3),"",IF(ISBLANK(Tipy!GZ94),"-",SUM(IH100:IL100)))</f>
        <v>-</v>
      </c>
      <c r="IN100" s="94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94"/>
      <c r="IV100" s="92">
        <f>IF(ISBLANK($JA$3),"",IF(ISBLANK(Tipy!HL94),0,IF(AND(Tipy!HL94=Výsledky!$IY$3,Tipy!HN94=Výsledky!$JA$3),50,0)))</f>
        <v>0</v>
      </c>
      <c r="IW100" s="9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92">
        <f>IF(ISBLANK($JA$3),"",IF(OR(Tipy!HO94=Výsledky!$IV$6,Tipy!HO94=Výsledky!$IV$7,Tipy!HO94=Výsledky!$IV$8,Tipy!HO94=Výsledky!$IV$9),30,0))</f>
        <v>0</v>
      </c>
      <c r="IY100" s="92">
        <f>IF(ISBLANK($JA$3),"",IF(OR(Tipy!HP94=Výsledky!$IY$6,Tipy!HP94=Výsledky!$IY$7,Tipy!HP94=Výsledky!$IY$8,Tipy!HP94=Výsledky!$IY$9),10,0))</f>
        <v>0</v>
      </c>
      <c r="IZ100" s="9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95" t="str">
        <f>IF(ISBLANK($JA$3),"",IF(ISBLANK(Tipy!HL94),"-",SUM(IV100:IZ100)))</f>
        <v>-</v>
      </c>
      <c r="JB100" s="94"/>
      <c r="JC100" s="92" t="str">
        <f>IF(ISBLANK($JH$3),"",IF(ISBLANK(Tipy!HR94),0,IF(AND(Tipy!HR94=Výsledky!$JF$3,Tipy!HT94=Výsledky!$JH$3),50,0)))</f>
        <v/>
      </c>
      <c r="JD100" s="92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92" t="str">
        <f>IF(ISBLANK($JH$3),"",IF(OR(Tipy!HU94=Výsledky!$JC$6,Tipy!HU94=Výsledky!$JC$7,Tipy!HU94=Výsledky!$JC$8,Tipy!HU94=Výsledky!$JC$9),30,0))</f>
        <v/>
      </c>
      <c r="JF100" s="92" t="str">
        <f>IF(ISBLANK($JH$3),"",IF(OR(Tipy!HV94=Výsledky!$JF$6,Tipy!HV94=Výsledky!$JF$7,Tipy!HV94=Výsledky!$JF$8,Tipy!HV94=Výsledky!$JF$9),10,0))</f>
        <v/>
      </c>
      <c r="JG100" s="93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95" t="str">
        <f>IF(ISBLANK($JH$3),"",IF(ISBLANK(Tipy!HR94),"-",SUM(JC100:JG100)))</f>
        <v/>
      </c>
      <c r="JI100" s="94"/>
      <c r="JJ100" s="92" t="str">
        <f>IF(ISBLANK($JO$3),"",IF(ISBLANK(Tipy!HX94),0,IF(AND(Tipy!HX94=Výsledky!$JM$3,Tipy!HZ94=Výsledky!$JO$3),50,0)))</f>
        <v/>
      </c>
      <c r="JK100" s="92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92" t="str">
        <f>IF(ISBLANK($JO$3),"",IF(OR(Tipy!IA94=Výsledky!$JJ$6,Tipy!IA94=Výsledky!$JJ$7,Tipy!IA94=Výsledky!$JJ$8,Tipy!IA94=Výsledky!$JJ$9),30,0))</f>
        <v/>
      </c>
      <c r="JM100" s="92" t="str">
        <f>IF(ISBLANK($JO$3),"",IF(OR(Tipy!IB94=Výsledky!$JM$6,Tipy!IB94=Výsledky!$JM$7,Tipy!IB94=Výsledky!$JM$8,Tipy!IB94=Výsledky!$JM$9),10,0))</f>
        <v/>
      </c>
      <c r="JN100" s="93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95" t="str">
        <f>IF(ISBLANK($JO$3),"",IF(ISBLANK(Tipy!HX94),"-",SUM(JJ100:JN100)))</f>
        <v/>
      </c>
      <c r="JP100" s="94"/>
      <c r="JQ100" s="92" t="str">
        <f>IF(ISBLANK($JV$3),"",IF(ISBLANK(Tipy!ID94),0,IF(AND(Tipy!ID94=Výsledky!$JT$3,Tipy!IF94=Výsledky!$JV$3),50,0)))</f>
        <v/>
      </c>
      <c r="JR100" s="92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92" t="str">
        <f>IF(ISBLANK($JV$3),"",IF(OR(Tipy!IG94=Výsledky!$JQ$6,Tipy!IG94=Výsledky!$JQ$7,Tipy!IG94=Výsledky!$JQ$8,Tipy!IG94=Výsledky!$JQ$9),30,0))</f>
        <v/>
      </c>
      <c r="JT100" s="92" t="str">
        <f>IF(ISBLANK($JV$3),"",IF(OR(Tipy!IH94=Výsledky!$JT$6,Tipy!IH94=Výsledky!$JT$7,Tipy!IH94=Výsledky!$JT$8,Tipy!IH94=Výsledky!$JT$9),10,0))</f>
        <v/>
      </c>
      <c r="JU100" s="93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95" t="str">
        <f>IF(ISBLANK($JV$3),"",IF(ISBLANK(Tipy!ID94),"-",SUM(JQ100:JU100)))</f>
        <v/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92">
        <f>IF(ISBLANK($IM$3),"",IF(ISBLANK(Tipy!GZ95),0,IF(AND(Tipy!GZ95=Výsledky!$IK$3,Tipy!HB95=Výsledky!$IM$3),50,0)))</f>
        <v>0</v>
      </c>
      <c r="II101" s="9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92">
        <f>IF(ISBLANK($IM$3),"",IF(OR(Tipy!HC95=Výsledky!$IH$6,Tipy!HC95=Výsledky!$IH$7,Tipy!HC95=Výsledky!$IH$8,Tipy!HC95=Výsledky!$IH$9),30,0))</f>
        <v>0</v>
      </c>
      <c r="IK101" s="92">
        <f>IF(ISBLANK($IM$3),"",IF(OR(Tipy!HD95=Výsledky!$IK$6,Tipy!HD95=Výsledky!$IK$7,Tipy!HD95=Výsledky!$IK$8,Tipy!HD95=Výsledky!$IK$9),10,0))</f>
        <v>0</v>
      </c>
      <c r="IL101" s="9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95">
        <f>IF(ISBLANK($IM$3),"",IF(ISBLANK(Tipy!GZ95),"-",SUM(IH101:IL101)))</f>
        <v>30</v>
      </c>
      <c r="IN101" s="94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94"/>
      <c r="IV101" s="92">
        <f>IF(ISBLANK($JA$3),"",IF(ISBLANK(Tipy!HL95),0,IF(AND(Tipy!HL95=Výsledky!$IY$3,Tipy!HN95=Výsledky!$JA$3),50,0)))</f>
        <v>50</v>
      </c>
      <c r="IW101" s="9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92">
        <f>IF(ISBLANK($JA$3),"",IF(OR(Tipy!HO95=Výsledky!$IV$6,Tipy!HO95=Výsledky!$IV$7,Tipy!HO95=Výsledky!$IV$8,Tipy!HO95=Výsledky!$IV$9),30,0))</f>
        <v>30</v>
      </c>
      <c r="IY101" s="92">
        <f>IF(ISBLANK($JA$3),"",IF(OR(Tipy!HP95=Výsledky!$IY$6,Tipy!HP95=Výsledky!$IY$7,Tipy!HP95=Výsledky!$IY$8,Tipy!HP95=Výsledky!$IY$9),10,0))</f>
        <v>0</v>
      </c>
      <c r="IZ101" s="9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95">
        <f>IF(ISBLANK($JA$3),"",IF(ISBLANK(Tipy!HL95),"-",SUM(IV101:IZ101)))</f>
        <v>80</v>
      </c>
      <c r="JB101" s="94"/>
      <c r="JC101" s="92" t="str">
        <f>IF(ISBLANK($JH$3),"",IF(ISBLANK(Tipy!HR95),0,IF(AND(Tipy!HR95=Výsledky!$JF$3,Tipy!HT95=Výsledky!$JH$3),50,0)))</f>
        <v/>
      </c>
      <c r="JD101" s="92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92" t="str">
        <f>IF(ISBLANK($JH$3),"",IF(OR(Tipy!HU95=Výsledky!$JC$6,Tipy!HU95=Výsledky!$JC$7,Tipy!HU95=Výsledky!$JC$8,Tipy!HU95=Výsledky!$JC$9),30,0))</f>
        <v/>
      </c>
      <c r="JF101" s="92" t="str">
        <f>IF(ISBLANK($JH$3),"",IF(OR(Tipy!HV95=Výsledky!$JF$6,Tipy!HV95=Výsledky!$JF$7,Tipy!HV95=Výsledky!$JF$8,Tipy!HV95=Výsledky!$JF$9),10,0))</f>
        <v/>
      </c>
      <c r="JG101" s="93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95" t="str">
        <f>IF(ISBLANK($JH$3),"",IF(ISBLANK(Tipy!HR95),"-",SUM(JC101:JG101)))</f>
        <v/>
      </c>
      <c r="JI101" s="94"/>
      <c r="JJ101" s="92" t="str">
        <f>IF(ISBLANK($JO$3),"",IF(ISBLANK(Tipy!HX95),0,IF(AND(Tipy!HX95=Výsledky!$JM$3,Tipy!HZ95=Výsledky!$JO$3),50,0)))</f>
        <v/>
      </c>
      <c r="JK101" s="92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92" t="str">
        <f>IF(ISBLANK($JO$3),"",IF(OR(Tipy!IA95=Výsledky!$JJ$6,Tipy!IA95=Výsledky!$JJ$7,Tipy!IA95=Výsledky!$JJ$8,Tipy!IA95=Výsledky!$JJ$9),30,0))</f>
        <v/>
      </c>
      <c r="JM101" s="92" t="str">
        <f>IF(ISBLANK($JO$3),"",IF(OR(Tipy!IB95=Výsledky!$JM$6,Tipy!IB95=Výsledky!$JM$7,Tipy!IB95=Výsledky!$JM$8,Tipy!IB95=Výsledky!$JM$9),10,0))</f>
        <v/>
      </c>
      <c r="JN101" s="93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95" t="str">
        <f>IF(ISBLANK($JO$3),"",IF(ISBLANK(Tipy!HX95),"-",SUM(JJ101:JN101)))</f>
        <v/>
      </c>
      <c r="JP101" s="94"/>
      <c r="JQ101" s="92" t="str">
        <f>IF(ISBLANK($JV$3),"",IF(ISBLANK(Tipy!ID95),0,IF(AND(Tipy!ID95=Výsledky!$JT$3,Tipy!IF95=Výsledky!$JV$3),50,0)))</f>
        <v/>
      </c>
      <c r="JR101" s="92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92" t="str">
        <f>IF(ISBLANK($JV$3),"",IF(OR(Tipy!IG95=Výsledky!$JQ$6,Tipy!IG95=Výsledky!$JQ$7,Tipy!IG95=Výsledky!$JQ$8,Tipy!IG95=Výsledky!$JQ$9),30,0))</f>
        <v/>
      </c>
      <c r="JT101" s="92" t="str">
        <f>IF(ISBLANK($JV$3),"",IF(OR(Tipy!IH95=Výsledky!$JT$6,Tipy!IH95=Výsledky!$JT$7,Tipy!IH95=Výsledky!$JT$8,Tipy!IH95=Výsledky!$JT$9),10,0))</f>
        <v/>
      </c>
      <c r="JU101" s="93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95" t="str">
        <f>IF(ISBLANK($JV$3),"",IF(ISBLANK(Tipy!ID95),"-",SUM(JQ101:JU101)))</f>
        <v/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92">
        <f>IF(ISBLANK($IM$3),"",IF(ISBLANK(Tipy!GZ96),0,IF(AND(Tipy!GZ96=Výsledky!$IK$3,Tipy!HB96=Výsledky!$IM$3),50,0)))</f>
        <v>0</v>
      </c>
      <c r="II102" s="9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92">
        <f>IF(ISBLANK($IM$3),"",IF(OR(Tipy!HC96=Výsledky!$IH$6,Tipy!HC96=Výsledky!$IH$7,Tipy!HC96=Výsledky!$IH$8,Tipy!HC96=Výsledky!$IH$9),30,0))</f>
        <v>0</v>
      </c>
      <c r="IK102" s="92">
        <f>IF(ISBLANK($IM$3),"",IF(OR(Tipy!HD96=Výsledky!$IK$6,Tipy!HD96=Výsledky!$IK$7,Tipy!HD96=Výsledky!$IK$8,Tipy!HD96=Výsledky!$IK$9),10,0))</f>
        <v>10</v>
      </c>
      <c r="IL102" s="9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95">
        <f>IF(ISBLANK($IM$3),"",IF(ISBLANK(Tipy!GZ96),"-",SUM(IH102:IL102)))</f>
        <v>30</v>
      </c>
      <c r="IN102" s="94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94"/>
      <c r="IV102" s="92">
        <f>IF(ISBLANK($JA$3),"",IF(ISBLANK(Tipy!HL96),0,IF(AND(Tipy!HL96=Výsledky!$IY$3,Tipy!HN96=Výsledky!$JA$3),50,0)))</f>
        <v>0</v>
      </c>
      <c r="IW102" s="9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92">
        <f>IF(ISBLANK($JA$3),"",IF(OR(Tipy!HO96=Výsledky!$IV$6,Tipy!HO96=Výsledky!$IV$7,Tipy!HO96=Výsledky!$IV$8,Tipy!HO96=Výsledky!$IV$9),30,0))</f>
        <v>30</v>
      </c>
      <c r="IY102" s="92">
        <f>IF(ISBLANK($JA$3),"",IF(OR(Tipy!HP96=Výsledky!$IY$6,Tipy!HP96=Výsledky!$IY$7,Tipy!HP96=Výsledky!$IY$8,Tipy!HP96=Výsledky!$IY$9),10,0))</f>
        <v>0</v>
      </c>
      <c r="IZ102" s="9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95">
        <f>IF(ISBLANK($JA$3),"",IF(ISBLANK(Tipy!HL96),"-",SUM(IV102:IZ102)))</f>
        <v>50</v>
      </c>
      <c r="JB102" s="94"/>
      <c r="JC102" s="92" t="str">
        <f>IF(ISBLANK($JH$3),"",IF(ISBLANK(Tipy!HR96),0,IF(AND(Tipy!HR96=Výsledky!$JF$3,Tipy!HT96=Výsledky!$JH$3),50,0)))</f>
        <v/>
      </c>
      <c r="JD102" s="92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92" t="str">
        <f>IF(ISBLANK($JH$3),"",IF(OR(Tipy!HU96=Výsledky!$JC$6,Tipy!HU96=Výsledky!$JC$7,Tipy!HU96=Výsledky!$JC$8,Tipy!HU96=Výsledky!$JC$9),30,0))</f>
        <v/>
      </c>
      <c r="JF102" s="92" t="str">
        <f>IF(ISBLANK($JH$3),"",IF(OR(Tipy!HV96=Výsledky!$JF$6,Tipy!HV96=Výsledky!$JF$7,Tipy!HV96=Výsledky!$JF$8,Tipy!HV96=Výsledky!$JF$9),10,0))</f>
        <v/>
      </c>
      <c r="JG102" s="93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95" t="str">
        <f>IF(ISBLANK($JH$3),"",IF(ISBLANK(Tipy!HR96),"-",SUM(JC102:JG102)))</f>
        <v/>
      </c>
      <c r="JI102" s="94"/>
      <c r="JJ102" s="92" t="str">
        <f>IF(ISBLANK($JO$3),"",IF(ISBLANK(Tipy!HX96),0,IF(AND(Tipy!HX96=Výsledky!$JM$3,Tipy!HZ96=Výsledky!$JO$3),50,0)))</f>
        <v/>
      </c>
      <c r="JK102" s="92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92" t="str">
        <f>IF(ISBLANK($JO$3),"",IF(OR(Tipy!IA96=Výsledky!$JJ$6,Tipy!IA96=Výsledky!$JJ$7,Tipy!IA96=Výsledky!$JJ$8,Tipy!IA96=Výsledky!$JJ$9),30,0))</f>
        <v/>
      </c>
      <c r="JM102" s="92" t="str">
        <f>IF(ISBLANK($JO$3),"",IF(OR(Tipy!IB96=Výsledky!$JM$6,Tipy!IB96=Výsledky!$JM$7,Tipy!IB96=Výsledky!$JM$8,Tipy!IB96=Výsledky!$JM$9),10,0))</f>
        <v/>
      </c>
      <c r="JN102" s="93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95" t="str">
        <f>IF(ISBLANK($JO$3),"",IF(ISBLANK(Tipy!HX96),"-",SUM(JJ102:JN102)))</f>
        <v/>
      </c>
      <c r="JP102" s="94"/>
      <c r="JQ102" s="92" t="str">
        <f>IF(ISBLANK($JV$3),"",IF(ISBLANK(Tipy!ID96),0,IF(AND(Tipy!ID96=Výsledky!$JT$3,Tipy!IF96=Výsledky!$JV$3),50,0)))</f>
        <v/>
      </c>
      <c r="JR102" s="92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92" t="str">
        <f>IF(ISBLANK($JV$3),"",IF(OR(Tipy!IG96=Výsledky!$JQ$6,Tipy!IG96=Výsledky!$JQ$7,Tipy!IG96=Výsledky!$JQ$8,Tipy!IG96=Výsledky!$JQ$9),30,0))</f>
        <v/>
      </c>
      <c r="JT102" s="92" t="str">
        <f>IF(ISBLANK($JV$3),"",IF(OR(Tipy!IH96=Výsledky!$JT$6,Tipy!IH96=Výsledky!$JT$7,Tipy!IH96=Výsledky!$JT$8,Tipy!IH96=Výsledky!$JT$9),10,0))</f>
        <v/>
      </c>
      <c r="JU102" s="93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95" t="str">
        <f>IF(ISBLANK($JV$3),"",IF(ISBLANK(Tipy!ID96),"-",SUM(JQ102:JU102)))</f>
        <v/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92">
        <f>IF(ISBLANK($IM$3),"",IF(ISBLANK(Tipy!GZ97),0,IF(AND(Tipy!GZ97=Výsledky!$IK$3,Tipy!HB97=Výsledky!$IM$3),50,0)))</f>
        <v>0</v>
      </c>
      <c r="II103" s="9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92">
        <f>IF(ISBLANK($IM$3),"",IF(OR(Tipy!HC97=Výsledky!$IH$6,Tipy!HC97=Výsledky!$IH$7,Tipy!HC97=Výsledky!$IH$8,Tipy!HC97=Výsledky!$IH$9),30,0))</f>
        <v>30</v>
      </c>
      <c r="IK103" s="92">
        <f>IF(ISBLANK($IM$3),"",IF(OR(Tipy!HD97=Výsledky!$IK$6,Tipy!HD97=Výsledky!$IK$7,Tipy!HD97=Výsledky!$IK$8,Tipy!HD97=Výsledky!$IK$9),10,0))</f>
        <v>0</v>
      </c>
      <c r="IL103" s="9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95">
        <f>IF(ISBLANK($IM$3),"",IF(ISBLANK(Tipy!GZ97),"-",SUM(IH103:IL103)))</f>
        <v>50</v>
      </c>
      <c r="IN103" s="94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94"/>
      <c r="IV103" s="92">
        <f>IF(ISBLANK($JA$3),"",IF(ISBLANK(Tipy!HL97),0,IF(AND(Tipy!HL97=Výsledky!$IY$3,Tipy!HN97=Výsledky!$JA$3),50,0)))</f>
        <v>0</v>
      </c>
      <c r="IW103" s="9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92">
        <f>IF(ISBLANK($JA$3),"",IF(OR(Tipy!HO97=Výsledky!$IV$6,Tipy!HO97=Výsledky!$IV$7,Tipy!HO97=Výsledky!$IV$8,Tipy!HO97=Výsledky!$IV$9),30,0))</f>
        <v>30</v>
      </c>
      <c r="IY103" s="92">
        <f>IF(ISBLANK($JA$3),"",IF(OR(Tipy!HP97=Výsledky!$IY$6,Tipy!HP97=Výsledky!$IY$7,Tipy!HP97=Výsledky!$IY$8,Tipy!HP97=Výsledky!$IY$9),10,0))</f>
        <v>0</v>
      </c>
      <c r="IZ103" s="9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95">
        <f>IF(ISBLANK($JA$3),"",IF(ISBLANK(Tipy!HL97),"-",SUM(IV103:IZ103)))</f>
        <v>50</v>
      </c>
      <c r="JB103" s="94"/>
      <c r="JC103" s="92" t="str">
        <f>IF(ISBLANK($JH$3),"",IF(ISBLANK(Tipy!HR97),0,IF(AND(Tipy!HR97=Výsledky!$JF$3,Tipy!HT97=Výsledky!$JH$3),50,0)))</f>
        <v/>
      </c>
      <c r="JD103" s="92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92" t="str">
        <f>IF(ISBLANK($JH$3),"",IF(OR(Tipy!HU97=Výsledky!$JC$6,Tipy!HU97=Výsledky!$JC$7,Tipy!HU97=Výsledky!$JC$8,Tipy!HU97=Výsledky!$JC$9),30,0))</f>
        <v/>
      </c>
      <c r="JF103" s="92" t="str">
        <f>IF(ISBLANK($JH$3),"",IF(OR(Tipy!HV97=Výsledky!$JF$6,Tipy!HV97=Výsledky!$JF$7,Tipy!HV97=Výsledky!$JF$8,Tipy!HV97=Výsledky!$JF$9),10,0))</f>
        <v/>
      </c>
      <c r="JG103" s="93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95" t="str">
        <f>IF(ISBLANK($JH$3),"",IF(ISBLANK(Tipy!HR97),"-",SUM(JC103:JG103)))</f>
        <v/>
      </c>
      <c r="JI103" s="94"/>
      <c r="JJ103" s="92" t="str">
        <f>IF(ISBLANK($JO$3),"",IF(ISBLANK(Tipy!HX97),0,IF(AND(Tipy!HX97=Výsledky!$JM$3,Tipy!HZ97=Výsledky!$JO$3),50,0)))</f>
        <v/>
      </c>
      <c r="JK103" s="92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92" t="str">
        <f>IF(ISBLANK($JO$3),"",IF(OR(Tipy!IA97=Výsledky!$JJ$6,Tipy!IA97=Výsledky!$JJ$7,Tipy!IA97=Výsledky!$JJ$8,Tipy!IA97=Výsledky!$JJ$9),30,0))</f>
        <v/>
      </c>
      <c r="JM103" s="92" t="str">
        <f>IF(ISBLANK($JO$3),"",IF(OR(Tipy!IB97=Výsledky!$JM$6,Tipy!IB97=Výsledky!$JM$7,Tipy!IB97=Výsledky!$JM$8,Tipy!IB97=Výsledky!$JM$9),10,0))</f>
        <v/>
      </c>
      <c r="JN103" s="93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95" t="str">
        <f>IF(ISBLANK($JO$3),"",IF(ISBLANK(Tipy!HX97),"-",SUM(JJ103:JN103)))</f>
        <v/>
      </c>
      <c r="JP103" s="94"/>
      <c r="JQ103" s="92" t="str">
        <f>IF(ISBLANK($JV$3),"",IF(ISBLANK(Tipy!ID97),0,IF(AND(Tipy!ID97=Výsledky!$JT$3,Tipy!IF97=Výsledky!$JV$3),50,0)))</f>
        <v/>
      </c>
      <c r="JR103" s="92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92" t="str">
        <f>IF(ISBLANK($JV$3),"",IF(OR(Tipy!IG97=Výsledky!$JQ$6,Tipy!IG97=Výsledky!$JQ$7,Tipy!IG97=Výsledky!$JQ$8,Tipy!IG97=Výsledky!$JQ$9),30,0))</f>
        <v/>
      </c>
      <c r="JT103" s="92" t="str">
        <f>IF(ISBLANK($JV$3),"",IF(OR(Tipy!IH97=Výsledky!$JT$6,Tipy!IH97=Výsledky!$JT$7,Tipy!IH97=Výsledky!$JT$8,Tipy!IH97=Výsledky!$JT$9),10,0))</f>
        <v/>
      </c>
      <c r="JU103" s="93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95" t="str">
        <f>IF(ISBLANK($JV$3),"",IF(ISBLANK(Tipy!ID97),"-",SUM(JQ103:JU103)))</f>
        <v/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92">
        <f>IF(ISBLANK($IM$3),"",IF(ISBLANK(Tipy!GZ98),0,IF(AND(Tipy!GZ98=Výsledky!$IK$3,Tipy!HB98=Výsledky!$IM$3),50,0)))</f>
        <v>0</v>
      </c>
      <c r="II104" s="9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92">
        <f>IF(ISBLANK($IM$3),"",IF(OR(Tipy!HC98=Výsledky!$IH$6,Tipy!HC98=Výsledky!$IH$7,Tipy!HC98=Výsledky!$IH$8,Tipy!HC98=Výsledky!$IH$9),30,0))</f>
        <v>0</v>
      </c>
      <c r="IK104" s="92">
        <f>IF(ISBLANK($IM$3),"",IF(OR(Tipy!HD98=Výsledky!$IK$6,Tipy!HD98=Výsledky!$IK$7,Tipy!HD98=Výsledky!$IK$8,Tipy!HD98=Výsledky!$IK$9),10,0))</f>
        <v>0</v>
      </c>
      <c r="IL104" s="9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95">
        <f>IF(ISBLANK($IM$3),"",IF(ISBLANK(Tipy!GZ98),"-",SUM(IH104:IL104)))</f>
        <v>30</v>
      </c>
      <c r="IN104" s="94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94"/>
      <c r="IV104" s="92">
        <f>IF(ISBLANK($JA$3),"",IF(ISBLANK(Tipy!HL98),0,IF(AND(Tipy!HL98=Výsledky!$IY$3,Tipy!HN98=Výsledky!$JA$3),50,0)))</f>
        <v>0</v>
      </c>
      <c r="IW104" s="9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92">
        <f>IF(ISBLANK($JA$3),"",IF(OR(Tipy!HO98=Výsledky!$IV$6,Tipy!HO98=Výsledky!$IV$7,Tipy!HO98=Výsledky!$IV$8,Tipy!HO98=Výsledky!$IV$9),30,0))</f>
        <v>0</v>
      </c>
      <c r="IY104" s="92">
        <f>IF(ISBLANK($JA$3),"",IF(OR(Tipy!HP98=Výsledky!$IY$6,Tipy!HP98=Výsledky!$IY$7,Tipy!HP98=Výsledky!$IY$8,Tipy!HP98=Výsledky!$IY$9),10,0))</f>
        <v>0</v>
      </c>
      <c r="IZ104" s="9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95" t="str">
        <f>IF(ISBLANK($JA$3),"",IF(ISBLANK(Tipy!HL98),"-",SUM(IV104:IZ104)))</f>
        <v>-</v>
      </c>
      <c r="JB104" s="94"/>
      <c r="JC104" s="92" t="str">
        <f>IF(ISBLANK($JH$3),"",IF(ISBLANK(Tipy!HR98),0,IF(AND(Tipy!HR98=Výsledky!$JF$3,Tipy!HT98=Výsledky!$JH$3),50,0)))</f>
        <v/>
      </c>
      <c r="JD104" s="92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92" t="str">
        <f>IF(ISBLANK($JH$3),"",IF(OR(Tipy!HU98=Výsledky!$JC$6,Tipy!HU98=Výsledky!$JC$7,Tipy!HU98=Výsledky!$JC$8,Tipy!HU98=Výsledky!$JC$9),30,0))</f>
        <v/>
      </c>
      <c r="JF104" s="92" t="str">
        <f>IF(ISBLANK($JH$3),"",IF(OR(Tipy!HV98=Výsledky!$JF$6,Tipy!HV98=Výsledky!$JF$7,Tipy!HV98=Výsledky!$JF$8,Tipy!HV98=Výsledky!$JF$9),10,0))</f>
        <v/>
      </c>
      <c r="JG104" s="93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95" t="str">
        <f>IF(ISBLANK($JH$3),"",IF(ISBLANK(Tipy!HR98),"-",SUM(JC104:JG104)))</f>
        <v/>
      </c>
      <c r="JI104" s="94"/>
      <c r="JJ104" s="92" t="str">
        <f>IF(ISBLANK($JO$3),"",IF(ISBLANK(Tipy!HX98),0,IF(AND(Tipy!HX98=Výsledky!$JM$3,Tipy!HZ98=Výsledky!$JO$3),50,0)))</f>
        <v/>
      </c>
      <c r="JK104" s="92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92" t="str">
        <f>IF(ISBLANK($JO$3),"",IF(OR(Tipy!IA98=Výsledky!$JJ$6,Tipy!IA98=Výsledky!$JJ$7,Tipy!IA98=Výsledky!$JJ$8,Tipy!IA98=Výsledky!$JJ$9),30,0))</f>
        <v/>
      </c>
      <c r="JM104" s="92" t="str">
        <f>IF(ISBLANK($JO$3),"",IF(OR(Tipy!IB98=Výsledky!$JM$6,Tipy!IB98=Výsledky!$JM$7,Tipy!IB98=Výsledky!$JM$8,Tipy!IB98=Výsledky!$JM$9),10,0))</f>
        <v/>
      </c>
      <c r="JN104" s="93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95" t="str">
        <f>IF(ISBLANK($JO$3),"",IF(ISBLANK(Tipy!HX98),"-",SUM(JJ104:JN104)))</f>
        <v/>
      </c>
      <c r="JP104" s="94"/>
      <c r="JQ104" s="92" t="str">
        <f>IF(ISBLANK($JV$3),"",IF(ISBLANK(Tipy!ID98),0,IF(AND(Tipy!ID98=Výsledky!$JT$3,Tipy!IF98=Výsledky!$JV$3),50,0)))</f>
        <v/>
      </c>
      <c r="JR104" s="92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92" t="str">
        <f>IF(ISBLANK($JV$3),"",IF(OR(Tipy!IG98=Výsledky!$JQ$6,Tipy!IG98=Výsledky!$JQ$7,Tipy!IG98=Výsledky!$JQ$8,Tipy!IG98=Výsledky!$JQ$9),30,0))</f>
        <v/>
      </c>
      <c r="JT104" s="92" t="str">
        <f>IF(ISBLANK($JV$3),"",IF(OR(Tipy!IH98=Výsledky!$JT$6,Tipy!IH98=Výsledky!$JT$7,Tipy!IH98=Výsledky!$JT$8,Tipy!IH98=Výsledky!$JT$9),10,0))</f>
        <v/>
      </c>
      <c r="JU104" s="93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95" t="str">
        <f>IF(ISBLANK($JV$3),"",IF(ISBLANK(Tipy!ID98),"-",SUM(JQ104:JU104)))</f>
        <v/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92">
        <f>IF(ISBLANK($IM$3),"",IF(ISBLANK(Tipy!GZ99),0,IF(AND(Tipy!GZ99=Výsledky!$IK$3,Tipy!HB99=Výsledky!$IM$3),50,0)))</f>
        <v>50</v>
      </c>
      <c r="II105" s="9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92">
        <f>IF(ISBLANK($IM$3),"",IF(OR(Tipy!HC99=Výsledky!$IH$6,Tipy!HC99=Výsledky!$IH$7,Tipy!HC99=Výsledky!$IH$8,Tipy!HC99=Výsledky!$IH$9),30,0))</f>
        <v>0</v>
      </c>
      <c r="IK105" s="92">
        <f>IF(ISBLANK($IM$3),"",IF(OR(Tipy!HD99=Výsledky!$IK$6,Tipy!HD99=Výsledky!$IK$7,Tipy!HD99=Výsledky!$IK$8,Tipy!HD99=Výsledky!$IK$9),10,0))</f>
        <v>0</v>
      </c>
      <c r="IL105" s="9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95">
        <f>IF(ISBLANK($IM$3),"",IF(ISBLANK(Tipy!GZ99),"-",SUM(IH105:IL105)))</f>
        <v>50</v>
      </c>
      <c r="IN105" s="94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94"/>
      <c r="IV105" s="92">
        <f>IF(ISBLANK($JA$3),"",IF(ISBLANK(Tipy!HL99),0,IF(AND(Tipy!HL99=Výsledky!$IY$3,Tipy!HN99=Výsledky!$JA$3),50,0)))</f>
        <v>0</v>
      </c>
      <c r="IW105" s="9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92">
        <f>IF(ISBLANK($JA$3),"",IF(OR(Tipy!HO99=Výsledky!$IV$6,Tipy!HO99=Výsledky!$IV$7,Tipy!HO99=Výsledky!$IV$8,Tipy!HO99=Výsledky!$IV$9),30,0))</f>
        <v>0</v>
      </c>
      <c r="IY105" s="92">
        <f>IF(ISBLANK($JA$3),"",IF(OR(Tipy!HP99=Výsledky!$IY$6,Tipy!HP99=Výsledky!$IY$7,Tipy!HP99=Výsledky!$IY$8,Tipy!HP99=Výsledky!$IY$9),10,0))</f>
        <v>0</v>
      </c>
      <c r="IZ105" s="9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95">
        <f>IF(ISBLANK($JA$3),"",IF(ISBLANK(Tipy!HL99),"-",SUM(IV105:IZ105)))</f>
        <v>30</v>
      </c>
      <c r="JB105" s="94"/>
      <c r="JC105" s="92" t="str">
        <f>IF(ISBLANK($JH$3),"",IF(ISBLANK(Tipy!HR99),0,IF(AND(Tipy!HR99=Výsledky!$JF$3,Tipy!HT99=Výsledky!$JH$3),50,0)))</f>
        <v/>
      </c>
      <c r="JD105" s="92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92" t="str">
        <f>IF(ISBLANK($JH$3),"",IF(OR(Tipy!HU99=Výsledky!$JC$6,Tipy!HU99=Výsledky!$JC$7,Tipy!HU99=Výsledky!$JC$8,Tipy!HU99=Výsledky!$JC$9),30,0))</f>
        <v/>
      </c>
      <c r="JF105" s="92" t="str">
        <f>IF(ISBLANK($JH$3),"",IF(OR(Tipy!HV99=Výsledky!$JF$6,Tipy!HV99=Výsledky!$JF$7,Tipy!HV99=Výsledky!$JF$8,Tipy!HV99=Výsledky!$JF$9),10,0))</f>
        <v/>
      </c>
      <c r="JG105" s="93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95" t="str">
        <f>IF(ISBLANK($JH$3),"",IF(ISBLANK(Tipy!HR99),"-",SUM(JC105:JG105)))</f>
        <v/>
      </c>
      <c r="JI105" s="94"/>
      <c r="JJ105" s="92" t="str">
        <f>IF(ISBLANK($JO$3),"",IF(ISBLANK(Tipy!HX99),0,IF(AND(Tipy!HX99=Výsledky!$JM$3,Tipy!HZ99=Výsledky!$JO$3),50,0)))</f>
        <v/>
      </c>
      <c r="JK105" s="92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92" t="str">
        <f>IF(ISBLANK($JO$3),"",IF(OR(Tipy!IA99=Výsledky!$JJ$6,Tipy!IA99=Výsledky!$JJ$7,Tipy!IA99=Výsledky!$JJ$8,Tipy!IA99=Výsledky!$JJ$9),30,0))</f>
        <v/>
      </c>
      <c r="JM105" s="92" t="str">
        <f>IF(ISBLANK($JO$3),"",IF(OR(Tipy!IB99=Výsledky!$JM$6,Tipy!IB99=Výsledky!$JM$7,Tipy!IB99=Výsledky!$JM$8,Tipy!IB99=Výsledky!$JM$9),10,0))</f>
        <v/>
      </c>
      <c r="JN105" s="93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95" t="str">
        <f>IF(ISBLANK($JO$3),"",IF(ISBLANK(Tipy!HX99),"-",SUM(JJ105:JN105)))</f>
        <v/>
      </c>
      <c r="JP105" s="94"/>
      <c r="JQ105" s="92" t="str">
        <f>IF(ISBLANK($JV$3),"",IF(ISBLANK(Tipy!ID99),0,IF(AND(Tipy!ID99=Výsledky!$JT$3,Tipy!IF99=Výsledky!$JV$3),50,0)))</f>
        <v/>
      </c>
      <c r="JR105" s="92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92" t="str">
        <f>IF(ISBLANK($JV$3),"",IF(OR(Tipy!IG99=Výsledky!$JQ$6,Tipy!IG99=Výsledky!$JQ$7,Tipy!IG99=Výsledky!$JQ$8,Tipy!IG99=Výsledky!$JQ$9),30,0))</f>
        <v/>
      </c>
      <c r="JT105" s="92" t="str">
        <f>IF(ISBLANK($JV$3),"",IF(OR(Tipy!IH99=Výsledky!$JT$6,Tipy!IH99=Výsledky!$JT$7,Tipy!IH99=Výsledky!$JT$8,Tipy!IH99=Výsledky!$JT$9),10,0))</f>
        <v/>
      </c>
      <c r="JU105" s="93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95" t="str">
        <f>IF(ISBLANK($JV$3),"",IF(ISBLANK(Tipy!ID99),"-",SUM(JQ105:JU105)))</f>
        <v/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92">
        <f>IF(ISBLANK($IM$3),"",IF(ISBLANK(Tipy!GZ100),0,IF(AND(Tipy!GZ100=Výsledky!$IK$3,Tipy!HB100=Výsledky!$IM$3),50,0)))</f>
        <v>0</v>
      </c>
      <c r="II106" s="9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92">
        <f>IF(ISBLANK($IM$3),"",IF(OR(Tipy!HC100=Výsledky!$IH$6,Tipy!HC100=Výsledky!$IH$7,Tipy!HC100=Výsledky!$IH$8,Tipy!HC100=Výsledky!$IH$9),30,0))</f>
        <v>0</v>
      </c>
      <c r="IK106" s="92">
        <f>IF(ISBLANK($IM$3),"",IF(OR(Tipy!HD100=Výsledky!$IK$6,Tipy!HD100=Výsledky!$IK$7,Tipy!HD100=Výsledky!$IK$8,Tipy!HD100=Výsledky!$IK$9),10,0))</f>
        <v>0</v>
      </c>
      <c r="IL106" s="9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95" t="str">
        <f>IF(ISBLANK($IM$3),"",IF(ISBLANK(Tipy!GZ100),"-",SUM(IH106:IL106)))</f>
        <v>-</v>
      </c>
      <c r="IN106" s="94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94"/>
      <c r="IV106" s="92">
        <f>IF(ISBLANK($JA$3),"",IF(ISBLANK(Tipy!HL100),0,IF(AND(Tipy!HL100=Výsledky!$IY$3,Tipy!HN100=Výsledky!$JA$3),50,0)))</f>
        <v>0</v>
      </c>
      <c r="IW106" s="9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92">
        <f>IF(ISBLANK($JA$3),"",IF(OR(Tipy!HO100=Výsledky!$IV$6,Tipy!HO100=Výsledky!$IV$7,Tipy!HO100=Výsledky!$IV$8,Tipy!HO100=Výsledky!$IV$9),30,0))</f>
        <v>0</v>
      </c>
      <c r="IY106" s="92">
        <f>IF(ISBLANK($JA$3),"",IF(OR(Tipy!HP100=Výsledky!$IY$6,Tipy!HP100=Výsledky!$IY$7,Tipy!HP100=Výsledky!$IY$8,Tipy!HP100=Výsledky!$IY$9),10,0))</f>
        <v>0</v>
      </c>
      <c r="IZ106" s="9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95" t="str">
        <f>IF(ISBLANK($JA$3),"",IF(ISBLANK(Tipy!HL100),"-",SUM(IV106:IZ106)))</f>
        <v>-</v>
      </c>
      <c r="JB106" s="94"/>
      <c r="JC106" s="92" t="str">
        <f>IF(ISBLANK($JH$3),"",IF(ISBLANK(Tipy!HR100),0,IF(AND(Tipy!HR100=Výsledky!$JF$3,Tipy!HT100=Výsledky!$JH$3),50,0)))</f>
        <v/>
      </c>
      <c r="JD106" s="92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92" t="str">
        <f>IF(ISBLANK($JH$3),"",IF(OR(Tipy!HU100=Výsledky!$JC$6,Tipy!HU100=Výsledky!$JC$7,Tipy!HU100=Výsledky!$JC$8,Tipy!HU100=Výsledky!$JC$9),30,0))</f>
        <v/>
      </c>
      <c r="JF106" s="92" t="str">
        <f>IF(ISBLANK($JH$3),"",IF(OR(Tipy!HV100=Výsledky!$JF$6,Tipy!HV100=Výsledky!$JF$7,Tipy!HV100=Výsledky!$JF$8,Tipy!HV100=Výsledky!$JF$9),10,0))</f>
        <v/>
      </c>
      <c r="JG106" s="93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95" t="str">
        <f>IF(ISBLANK($JH$3),"",IF(ISBLANK(Tipy!HR100),"-",SUM(JC106:JG106)))</f>
        <v/>
      </c>
      <c r="JI106" s="94"/>
      <c r="JJ106" s="92" t="str">
        <f>IF(ISBLANK($JO$3),"",IF(ISBLANK(Tipy!HX100),0,IF(AND(Tipy!HX100=Výsledky!$JM$3,Tipy!HZ100=Výsledky!$JO$3),50,0)))</f>
        <v/>
      </c>
      <c r="JK106" s="92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92" t="str">
        <f>IF(ISBLANK($JO$3),"",IF(OR(Tipy!IA100=Výsledky!$JJ$6,Tipy!IA100=Výsledky!$JJ$7,Tipy!IA100=Výsledky!$JJ$8,Tipy!IA100=Výsledky!$JJ$9),30,0))</f>
        <v/>
      </c>
      <c r="JM106" s="92" t="str">
        <f>IF(ISBLANK($JO$3),"",IF(OR(Tipy!IB100=Výsledky!$JM$6,Tipy!IB100=Výsledky!$JM$7,Tipy!IB100=Výsledky!$JM$8,Tipy!IB100=Výsledky!$JM$9),10,0))</f>
        <v/>
      </c>
      <c r="JN106" s="93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95" t="str">
        <f>IF(ISBLANK($JO$3),"",IF(ISBLANK(Tipy!HX100),"-",SUM(JJ106:JN106)))</f>
        <v/>
      </c>
      <c r="JP106" s="94"/>
      <c r="JQ106" s="92" t="str">
        <f>IF(ISBLANK($JV$3),"",IF(ISBLANK(Tipy!ID100),0,IF(AND(Tipy!ID100=Výsledky!$JT$3,Tipy!IF100=Výsledky!$JV$3),50,0)))</f>
        <v/>
      </c>
      <c r="JR106" s="92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92" t="str">
        <f>IF(ISBLANK($JV$3),"",IF(OR(Tipy!IG100=Výsledky!$JQ$6,Tipy!IG100=Výsledky!$JQ$7,Tipy!IG100=Výsledky!$JQ$8,Tipy!IG100=Výsledky!$JQ$9),30,0))</f>
        <v/>
      </c>
      <c r="JT106" s="92" t="str">
        <f>IF(ISBLANK($JV$3),"",IF(OR(Tipy!IH100=Výsledky!$JT$6,Tipy!IH100=Výsledky!$JT$7,Tipy!IH100=Výsledky!$JT$8,Tipy!IH100=Výsledky!$JT$9),10,0))</f>
        <v/>
      </c>
      <c r="JU106" s="93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95" t="str">
        <f>IF(ISBLANK($JV$3),"",IF(ISBLANK(Tipy!ID100),"-",SUM(JQ106:JU106)))</f>
        <v/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92">
        <f>IF(ISBLANK($IM$3),"",IF(ISBLANK(Tipy!GZ101),0,IF(AND(Tipy!GZ101=Výsledky!$IK$3,Tipy!HB101=Výsledky!$IM$3),50,0)))</f>
        <v>0</v>
      </c>
      <c r="II107" s="9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92">
        <f>IF(ISBLANK($IM$3),"",IF(OR(Tipy!HC101=Výsledky!$IH$6,Tipy!HC101=Výsledky!$IH$7,Tipy!HC101=Výsledky!$IH$8,Tipy!HC101=Výsledky!$IH$9),30,0))</f>
        <v>0</v>
      </c>
      <c r="IK107" s="92">
        <f>IF(ISBLANK($IM$3),"",IF(OR(Tipy!HD101=Výsledky!$IK$6,Tipy!HD101=Výsledky!$IK$7,Tipy!HD101=Výsledky!$IK$8,Tipy!HD101=Výsledky!$IK$9),10,0))</f>
        <v>10</v>
      </c>
      <c r="IL107" s="9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95">
        <f>IF(ISBLANK($IM$3),"",IF(ISBLANK(Tipy!GZ101),"-",SUM(IH107:IL107)))</f>
        <v>40</v>
      </c>
      <c r="IN107" s="94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94"/>
      <c r="IV107" s="92">
        <f>IF(ISBLANK($JA$3),"",IF(ISBLANK(Tipy!HL101),0,IF(AND(Tipy!HL101=Výsledky!$IY$3,Tipy!HN101=Výsledky!$JA$3),50,0)))</f>
        <v>0</v>
      </c>
      <c r="IW107" s="9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92">
        <f>IF(ISBLANK($JA$3),"",IF(OR(Tipy!HO101=Výsledky!$IV$6,Tipy!HO101=Výsledky!$IV$7,Tipy!HO101=Výsledky!$IV$8,Tipy!HO101=Výsledky!$IV$9),30,0))</f>
        <v>30</v>
      </c>
      <c r="IY107" s="92">
        <f>IF(ISBLANK($JA$3),"",IF(OR(Tipy!HP101=Výsledky!$IY$6,Tipy!HP101=Výsledky!$IY$7,Tipy!HP101=Výsledky!$IY$8,Tipy!HP101=Výsledky!$IY$9),10,0))</f>
        <v>0</v>
      </c>
      <c r="IZ107" s="9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95">
        <f>IF(ISBLANK($JA$3),"",IF(ISBLANK(Tipy!HL101),"-",SUM(IV107:IZ107)))</f>
        <v>50</v>
      </c>
      <c r="JB107" s="94"/>
      <c r="JC107" s="92" t="str">
        <f>IF(ISBLANK($JH$3),"",IF(ISBLANK(Tipy!HR101),0,IF(AND(Tipy!HR101=Výsledky!$JF$3,Tipy!HT101=Výsledky!$JH$3),50,0)))</f>
        <v/>
      </c>
      <c r="JD107" s="92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92" t="str">
        <f>IF(ISBLANK($JH$3),"",IF(OR(Tipy!HU101=Výsledky!$JC$6,Tipy!HU101=Výsledky!$JC$7,Tipy!HU101=Výsledky!$JC$8,Tipy!HU101=Výsledky!$JC$9),30,0))</f>
        <v/>
      </c>
      <c r="JF107" s="92" t="str">
        <f>IF(ISBLANK($JH$3),"",IF(OR(Tipy!HV101=Výsledky!$JF$6,Tipy!HV101=Výsledky!$JF$7,Tipy!HV101=Výsledky!$JF$8,Tipy!HV101=Výsledky!$JF$9),10,0))</f>
        <v/>
      </c>
      <c r="JG107" s="93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95" t="str">
        <f>IF(ISBLANK($JH$3),"",IF(ISBLANK(Tipy!HR101),"-",SUM(JC107:JG107)))</f>
        <v/>
      </c>
      <c r="JI107" s="94"/>
      <c r="JJ107" s="92" t="str">
        <f>IF(ISBLANK($JO$3),"",IF(ISBLANK(Tipy!HX101),0,IF(AND(Tipy!HX101=Výsledky!$JM$3,Tipy!HZ101=Výsledky!$JO$3),50,0)))</f>
        <v/>
      </c>
      <c r="JK107" s="92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92" t="str">
        <f>IF(ISBLANK($JO$3),"",IF(OR(Tipy!IA101=Výsledky!$JJ$6,Tipy!IA101=Výsledky!$JJ$7,Tipy!IA101=Výsledky!$JJ$8,Tipy!IA101=Výsledky!$JJ$9),30,0))</f>
        <v/>
      </c>
      <c r="JM107" s="92" t="str">
        <f>IF(ISBLANK($JO$3),"",IF(OR(Tipy!IB101=Výsledky!$JM$6,Tipy!IB101=Výsledky!$JM$7,Tipy!IB101=Výsledky!$JM$8,Tipy!IB101=Výsledky!$JM$9),10,0))</f>
        <v/>
      </c>
      <c r="JN107" s="93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95" t="str">
        <f>IF(ISBLANK($JO$3),"",IF(ISBLANK(Tipy!HX101),"-",SUM(JJ107:JN107)))</f>
        <v/>
      </c>
      <c r="JP107" s="94"/>
      <c r="JQ107" s="92" t="str">
        <f>IF(ISBLANK($JV$3),"",IF(ISBLANK(Tipy!ID101),0,IF(AND(Tipy!ID101=Výsledky!$JT$3,Tipy!IF101=Výsledky!$JV$3),50,0)))</f>
        <v/>
      </c>
      <c r="JR107" s="92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92" t="str">
        <f>IF(ISBLANK($JV$3),"",IF(OR(Tipy!IG101=Výsledky!$JQ$6,Tipy!IG101=Výsledky!$JQ$7,Tipy!IG101=Výsledky!$JQ$8,Tipy!IG101=Výsledky!$JQ$9),30,0))</f>
        <v/>
      </c>
      <c r="JT107" s="92" t="str">
        <f>IF(ISBLANK($JV$3),"",IF(OR(Tipy!IH101=Výsledky!$JT$6,Tipy!IH101=Výsledky!$JT$7,Tipy!IH101=Výsledky!$JT$8,Tipy!IH101=Výsledky!$JT$9),10,0))</f>
        <v/>
      </c>
      <c r="JU107" s="93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95" t="str">
        <f>IF(ISBLANK($JV$3),"",IF(ISBLANK(Tipy!ID101),"-",SUM(JQ107:JU107)))</f>
        <v/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92">
        <f>IF(ISBLANK($IM$3),"",IF(ISBLANK(Tipy!GZ102),0,IF(AND(Tipy!GZ102=Výsledky!$IK$3,Tipy!HB102=Výsledky!$IM$3),50,0)))</f>
        <v>0</v>
      </c>
      <c r="II108" s="9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92">
        <f>IF(ISBLANK($IM$3),"",IF(OR(Tipy!HC102=Výsledky!$IH$6,Tipy!HC102=Výsledky!$IH$7,Tipy!HC102=Výsledky!$IH$8,Tipy!HC102=Výsledky!$IH$9),30,0))</f>
        <v>0</v>
      </c>
      <c r="IK108" s="92">
        <f>IF(ISBLANK($IM$3),"",IF(OR(Tipy!HD102=Výsledky!$IK$6,Tipy!HD102=Výsledky!$IK$7,Tipy!HD102=Výsledky!$IK$8,Tipy!HD102=Výsledky!$IK$9),10,0))</f>
        <v>0</v>
      </c>
      <c r="IL108" s="9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95" t="str">
        <f>IF(ISBLANK($IM$3),"",IF(ISBLANK(Tipy!GZ102),"-",SUM(IH108:IL108)))</f>
        <v>-</v>
      </c>
      <c r="IN108" s="94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94"/>
      <c r="IV108" s="92">
        <f>IF(ISBLANK($JA$3),"",IF(ISBLANK(Tipy!HL102),0,IF(AND(Tipy!HL102=Výsledky!$IY$3,Tipy!HN102=Výsledky!$JA$3),50,0)))</f>
        <v>0</v>
      </c>
      <c r="IW108" s="9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92">
        <f>IF(ISBLANK($JA$3),"",IF(OR(Tipy!HO102=Výsledky!$IV$6,Tipy!HO102=Výsledky!$IV$7,Tipy!HO102=Výsledky!$IV$8,Tipy!HO102=Výsledky!$IV$9),30,0))</f>
        <v>0</v>
      </c>
      <c r="IY108" s="92">
        <f>IF(ISBLANK($JA$3),"",IF(OR(Tipy!HP102=Výsledky!$IY$6,Tipy!HP102=Výsledky!$IY$7,Tipy!HP102=Výsledky!$IY$8,Tipy!HP102=Výsledky!$IY$9),10,0))</f>
        <v>0</v>
      </c>
      <c r="IZ108" s="9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95" t="str">
        <f>IF(ISBLANK($JA$3),"",IF(ISBLANK(Tipy!HL102),"-",SUM(IV108:IZ108)))</f>
        <v>-</v>
      </c>
      <c r="JB108" s="94"/>
      <c r="JC108" s="92" t="str">
        <f>IF(ISBLANK($JH$3),"",IF(ISBLANK(Tipy!HR102),0,IF(AND(Tipy!HR102=Výsledky!$JF$3,Tipy!HT102=Výsledky!$JH$3),50,0)))</f>
        <v/>
      </c>
      <c r="JD108" s="92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92" t="str">
        <f>IF(ISBLANK($JH$3),"",IF(OR(Tipy!HU102=Výsledky!$JC$6,Tipy!HU102=Výsledky!$JC$7,Tipy!HU102=Výsledky!$JC$8,Tipy!HU102=Výsledky!$JC$9),30,0))</f>
        <v/>
      </c>
      <c r="JF108" s="92" t="str">
        <f>IF(ISBLANK($JH$3),"",IF(OR(Tipy!HV102=Výsledky!$JF$6,Tipy!HV102=Výsledky!$JF$7,Tipy!HV102=Výsledky!$JF$8,Tipy!HV102=Výsledky!$JF$9),10,0))</f>
        <v/>
      </c>
      <c r="JG108" s="93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95" t="str">
        <f>IF(ISBLANK($JH$3),"",IF(ISBLANK(Tipy!HR102),"-",SUM(JC108:JG108)))</f>
        <v/>
      </c>
      <c r="JI108" s="94"/>
      <c r="JJ108" s="92" t="str">
        <f>IF(ISBLANK($JO$3),"",IF(ISBLANK(Tipy!HX102),0,IF(AND(Tipy!HX102=Výsledky!$JM$3,Tipy!HZ102=Výsledky!$JO$3),50,0)))</f>
        <v/>
      </c>
      <c r="JK108" s="92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92" t="str">
        <f>IF(ISBLANK($JO$3),"",IF(OR(Tipy!IA102=Výsledky!$JJ$6,Tipy!IA102=Výsledky!$JJ$7,Tipy!IA102=Výsledky!$JJ$8,Tipy!IA102=Výsledky!$JJ$9),30,0))</f>
        <v/>
      </c>
      <c r="JM108" s="92" t="str">
        <f>IF(ISBLANK($JO$3),"",IF(OR(Tipy!IB102=Výsledky!$JM$6,Tipy!IB102=Výsledky!$JM$7,Tipy!IB102=Výsledky!$JM$8,Tipy!IB102=Výsledky!$JM$9),10,0))</f>
        <v/>
      </c>
      <c r="JN108" s="93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95" t="str">
        <f>IF(ISBLANK($JO$3),"",IF(ISBLANK(Tipy!HX102),"-",SUM(JJ108:JN108)))</f>
        <v/>
      </c>
      <c r="JP108" s="94"/>
      <c r="JQ108" s="92" t="str">
        <f>IF(ISBLANK($JV$3),"",IF(ISBLANK(Tipy!ID102),0,IF(AND(Tipy!ID102=Výsledky!$JT$3,Tipy!IF102=Výsledky!$JV$3),50,0)))</f>
        <v/>
      </c>
      <c r="JR108" s="92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92" t="str">
        <f>IF(ISBLANK($JV$3),"",IF(OR(Tipy!IG102=Výsledky!$JQ$6,Tipy!IG102=Výsledky!$JQ$7,Tipy!IG102=Výsledky!$JQ$8,Tipy!IG102=Výsledky!$JQ$9),30,0))</f>
        <v/>
      </c>
      <c r="JT108" s="92" t="str">
        <f>IF(ISBLANK($JV$3),"",IF(OR(Tipy!IH102=Výsledky!$JT$6,Tipy!IH102=Výsledky!$JT$7,Tipy!IH102=Výsledky!$JT$8,Tipy!IH102=Výsledky!$JT$9),10,0))</f>
        <v/>
      </c>
      <c r="JU108" s="93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95" t="str">
        <f>IF(ISBLANK($JV$3),"",IF(ISBLANK(Tipy!ID102),"-",SUM(JQ108:JU108)))</f>
        <v/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92">
        <f>IF(ISBLANK($IM$3),"",IF(ISBLANK(Tipy!GZ103),0,IF(AND(Tipy!GZ103=Výsledky!$IK$3,Tipy!HB103=Výsledky!$IM$3),50,0)))</f>
        <v>0</v>
      </c>
      <c r="II109" s="9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92">
        <f>IF(ISBLANK($IM$3),"",IF(OR(Tipy!HC103=Výsledky!$IH$6,Tipy!HC103=Výsledky!$IH$7,Tipy!HC103=Výsledky!$IH$8,Tipy!HC103=Výsledky!$IH$9),30,0))</f>
        <v>0</v>
      </c>
      <c r="IK109" s="92">
        <f>IF(ISBLANK($IM$3),"",IF(OR(Tipy!HD103=Výsledky!$IK$6,Tipy!HD103=Výsledky!$IK$7,Tipy!HD103=Výsledky!$IK$8,Tipy!HD103=Výsledky!$IK$9),10,0))</f>
        <v>0</v>
      </c>
      <c r="IL109" s="9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95">
        <f>IF(ISBLANK($IM$3),"",IF(ISBLANK(Tipy!GZ103),"-",SUM(IH109:IL109)))</f>
        <v>30</v>
      </c>
      <c r="IN109" s="94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94"/>
      <c r="IV109" s="92">
        <f>IF(ISBLANK($JA$3),"",IF(ISBLANK(Tipy!HL103),0,IF(AND(Tipy!HL103=Výsledky!$IY$3,Tipy!HN103=Výsledky!$JA$3),50,0)))</f>
        <v>0</v>
      </c>
      <c r="IW109" s="9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92">
        <f>IF(ISBLANK($JA$3),"",IF(OR(Tipy!HO103=Výsledky!$IV$6,Tipy!HO103=Výsledky!$IV$7,Tipy!HO103=Výsledky!$IV$8,Tipy!HO103=Výsledky!$IV$9),30,0))</f>
        <v>30</v>
      </c>
      <c r="IY109" s="92">
        <f>IF(ISBLANK($JA$3),"",IF(OR(Tipy!HP103=Výsledky!$IY$6,Tipy!HP103=Výsledky!$IY$7,Tipy!HP103=Výsledky!$IY$8,Tipy!HP103=Výsledky!$IY$9),10,0))</f>
        <v>0</v>
      </c>
      <c r="IZ109" s="9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95">
        <f>IF(ISBLANK($JA$3),"",IF(ISBLANK(Tipy!HL103),"-",SUM(IV109:IZ109)))</f>
        <v>50</v>
      </c>
      <c r="JB109" s="94"/>
      <c r="JC109" s="92" t="str">
        <f>IF(ISBLANK($JH$3),"",IF(ISBLANK(Tipy!HR103),0,IF(AND(Tipy!HR103=Výsledky!$JF$3,Tipy!HT103=Výsledky!$JH$3),50,0)))</f>
        <v/>
      </c>
      <c r="JD109" s="92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92" t="str">
        <f>IF(ISBLANK($JH$3),"",IF(OR(Tipy!HU103=Výsledky!$JC$6,Tipy!HU103=Výsledky!$JC$7,Tipy!HU103=Výsledky!$JC$8,Tipy!HU103=Výsledky!$JC$9),30,0))</f>
        <v/>
      </c>
      <c r="JF109" s="92" t="str">
        <f>IF(ISBLANK($JH$3),"",IF(OR(Tipy!HV103=Výsledky!$JF$6,Tipy!HV103=Výsledky!$JF$7,Tipy!HV103=Výsledky!$JF$8,Tipy!HV103=Výsledky!$JF$9),10,0))</f>
        <v/>
      </c>
      <c r="JG109" s="93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95" t="str">
        <f>IF(ISBLANK($JH$3),"",IF(ISBLANK(Tipy!HR103),"-",SUM(JC109:JG109)))</f>
        <v/>
      </c>
      <c r="JI109" s="94"/>
      <c r="JJ109" s="92" t="str">
        <f>IF(ISBLANK($JO$3),"",IF(ISBLANK(Tipy!HX103),0,IF(AND(Tipy!HX103=Výsledky!$JM$3,Tipy!HZ103=Výsledky!$JO$3),50,0)))</f>
        <v/>
      </c>
      <c r="JK109" s="92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92" t="str">
        <f>IF(ISBLANK($JO$3),"",IF(OR(Tipy!IA103=Výsledky!$JJ$6,Tipy!IA103=Výsledky!$JJ$7,Tipy!IA103=Výsledky!$JJ$8,Tipy!IA103=Výsledky!$JJ$9),30,0))</f>
        <v/>
      </c>
      <c r="JM109" s="92" t="str">
        <f>IF(ISBLANK($JO$3),"",IF(OR(Tipy!IB103=Výsledky!$JM$6,Tipy!IB103=Výsledky!$JM$7,Tipy!IB103=Výsledky!$JM$8,Tipy!IB103=Výsledky!$JM$9),10,0))</f>
        <v/>
      </c>
      <c r="JN109" s="93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95" t="str">
        <f>IF(ISBLANK($JO$3),"",IF(ISBLANK(Tipy!HX103),"-",SUM(JJ109:JN109)))</f>
        <v/>
      </c>
      <c r="JP109" s="94"/>
      <c r="JQ109" s="92" t="str">
        <f>IF(ISBLANK($JV$3),"",IF(ISBLANK(Tipy!ID103),0,IF(AND(Tipy!ID103=Výsledky!$JT$3,Tipy!IF103=Výsledky!$JV$3),50,0)))</f>
        <v/>
      </c>
      <c r="JR109" s="92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92" t="str">
        <f>IF(ISBLANK($JV$3),"",IF(OR(Tipy!IG103=Výsledky!$JQ$6,Tipy!IG103=Výsledky!$JQ$7,Tipy!IG103=Výsledky!$JQ$8,Tipy!IG103=Výsledky!$JQ$9),30,0))</f>
        <v/>
      </c>
      <c r="JT109" s="92" t="str">
        <f>IF(ISBLANK($JV$3),"",IF(OR(Tipy!IH103=Výsledky!$JT$6,Tipy!IH103=Výsledky!$JT$7,Tipy!IH103=Výsledky!$JT$8,Tipy!IH103=Výsledky!$JT$9),10,0))</f>
        <v/>
      </c>
      <c r="JU109" s="93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95" t="str">
        <f>IF(ISBLANK($JV$3),"",IF(ISBLANK(Tipy!ID103),"-",SUM(JQ109:JU109)))</f>
        <v/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92">
        <f>IF(ISBLANK($IM$3),"",IF(ISBLANK(Tipy!GZ104),0,IF(AND(Tipy!GZ104=Výsledky!$IK$3,Tipy!HB104=Výsledky!$IM$3),50,0)))</f>
        <v>0</v>
      </c>
      <c r="II110" s="9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92">
        <f>IF(ISBLANK($IM$3),"",IF(OR(Tipy!HC104=Výsledky!$IH$6,Tipy!HC104=Výsledky!$IH$7,Tipy!HC104=Výsledky!$IH$8,Tipy!HC104=Výsledky!$IH$9),30,0))</f>
        <v>0</v>
      </c>
      <c r="IK110" s="92">
        <f>IF(ISBLANK($IM$3),"",IF(OR(Tipy!HD104=Výsledky!$IK$6,Tipy!HD104=Výsledky!$IK$7,Tipy!HD104=Výsledky!$IK$8,Tipy!HD104=Výsledky!$IK$9),10,0))</f>
        <v>10</v>
      </c>
      <c r="IL110" s="9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95">
        <f>IF(ISBLANK($IM$3),"",IF(ISBLANK(Tipy!GZ104),"-",SUM(IH110:IL110)))</f>
        <v>30</v>
      </c>
      <c r="IN110" s="94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94"/>
      <c r="IV110" s="92">
        <f>IF(ISBLANK($JA$3),"",IF(ISBLANK(Tipy!HL104),0,IF(AND(Tipy!HL104=Výsledky!$IY$3,Tipy!HN104=Výsledky!$JA$3),50,0)))</f>
        <v>0</v>
      </c>
      <c r="IW110" s="9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92">
        <f>IF(ISBLANK($JA$3),"",IF(OR(Tipy!HO104=Výsledky!$IV$6,Tipy!HO104=Výsledky!$IV$7,Tipy!HO104=Výsledky!$IV$8,Tipy!HO104=Výsledky!$IV$9),30,0))</f>
        <v>0</v>
      </c>
      <c r="IY110" s="92">
        <f>IF(ISBLANK($JA$3),"",IF(OR(Tipy!HP104=Výsledky!$IY$6,Tipy!HP104=Výsledky!$IY$7,Tipy!HP104=Výsledky!$IY$8,Tipy!HP104=Výsledky!$IY$9),10,0))</f>
        <v>0</v>
      </c>
      <c r="IZ110" s="9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95" t="str">
        <f>IF(ISBLANK($JA$3),"",IF(ISBLANK(Tipy!HL104),"-",SUM(IV110:IZ110)))</f>
        <v>-</v>
      </c>
      <c r="JB110" s="94"/>
      <c r="JC110" s="92" t="str">
        <f>IF(ISBLANK($JH$3),"",IF(ISBLANK(Tipy!HR104),0,IF(AND(Tipy!HR104=Výsledky!$JF$3,Tipy!HT104=Výsledky!$JH$3),50,0)))</f>
        <v/>
      </c>
      <c r="JD110" s="92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92" t="str">
        <f>IF(ISBLANK($JH$3),"",IF(OR(Tipy!HU104=Výsledky!$JC$6,Tipy!HU104=Výsledky!$JC$7,Tipy!HU104=Výsledky!$JC$8,Tipy!HU104=Výsledky!$JC$9),30,0))</f>
        <v/>
      </c>
      <c r="JF110" s="92" t="str">
        <f>IF(ISBLANK($JH$3),"",IF(OR(Tipy!HV104=Výsledky!$JF$6,Tipy!HV104=Výsledky!$JF$7,Tipy!HV104=Výsledky!$JF$8,Tipy!HV104=Výsledky!$JF$9),10,0))</f>
        <v/>
      </c>
      <c r="JG110" s="93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95" t="str">
        <f>IF(ISBLANK($JH$3),"",IF(ISBLANK(Tipy!HR104),"-",SUM(JC110:JG110)))</f>
        <v/>
      </c>
      <c r="JI110" s="94"/>
      <c r="JJ110" s="92" t="str">
        <f>IF(ISBLANK($JO$3),"",IF(ISBLANK(Tipy!HX104),0,IF(AND(Tipy!HX104=Výsledky!$JM$3,Tipy!HZ104=Výsledky!$JO$3),50,0)))</f>
        <v/>
      </c>
      <c r="JK110" s="92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92" t="str">
        <f>IF(ISBLANK($JO$3),"",IF(OR(Tipy!IA104=Výsledky!$JJ$6,Tipy!IA104=Výsledky!$JJ$7,Tipy!IA104=Výsledky!$JJ$8,Tipy!IA104=Výsledky!$JJ$9),30,0))</f>
        <v/>
      </c>
      <c r="JM110" s="92" t="str">
        <f>IF(ISBLANK($JO$3),"",IF(OR(Tipy!IB104=Výsledky!$JM$6,Tipy!IB104=Výsledky!$JM$7,Tipy!IB104=Výsledky!$JM$8,Tipy!IB104=Výsledky!$JM$9),10,0))</f>
        <v/>
      </c>
      <c r="JN110" s="93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95" t="str">
        <f>IF(ISBLANK($JO$3),"",IF(ISBLANK(Tipy!HX104),"-",SUM(JJ110:JN110)))</f>
        <v/>
      </c>
      <c r="JP110" s="94"/>
      <c r="JQ110" s="92" t="str">
        <f>IF(ISBLANK($JV$3),"",IF(ISBLANK(Tipy!ID104),0,IF(AND(Tipy!ID104=Výsledky!$JT$3,Tipy!IF104=Výsledky!$JV$3),50,0)))</f>
        <v/>
      </c>
      <c r="JR110" s="92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92" t="str">
        <f>IF(ISBLANK($JV$3),"",IF(OR(Tipy!IG104=Výsledky!$JQ$6,Tipy!IG104=Výsledky!$JQ$7,Tipy!IG104=Výsledky!$JQ$8,Tipy!IG104=Výsledky!$JQ$9),30,0))</f>
        <v/>
      </c>
      <c r="JT110" s="92" t="str">
        <f>IF(ISBLANK($JV$3),"",IF(OR(Tipy!IH104=Výsledky!$JT$6,Tipy!IH104=Výsledky!$JT$7,Tipy!IH104=Výsledky!$JT$8,Tipy!IH104=Výsledky!$JT$9),10,0))</f>
        <v/>
      </c>
      <c r="JU110" s="93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95" t="str">
        <f>IF(ISBLANK($JV$3),"",IF(ISBLANK(Tipy!ID104),"-",SUM(JQ110:JU110)))</f>
        <v/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92">
        <f>IF(ISBLANK($IM$3),"",IF(ISBLANK(Tipy!GZ105),0,IF(AND(Tipy!GZ105=Výsledky!$IK$3,Tipy!HB105=Výsledky!$IM$3),50,0)))</f>
        <v>0</v>
      </c>
      <c r="II111" s="9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92">
        <f>IF(ISBLANK($IM$3),"",IF(OR(Tipy!HC105=Výsledky!$IH$6,Tipy!HC105=Výsledky!$IH$7,Tipy!HC105=Výsledky!$IH$8,Tipy!HC105=Výsledky!$IH$9),30,0))</f>
        <v>0</v>
      </c>
      <c r="IK111" s="92">
        <f>IF(ISBLANK($IM$3),"",IF(OR(Tipy!HD105=Výsledky!$IK$6,Tipy!HD105=Výsledky!$IK$7,Tipy!HD105=Výsledky!$IK$8,Tipy!HD105=Výsledky!$IK$9),10,0))</f>
        <v>0</v>
      </c>
      <c r="IL111" s="9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95">
        <f>IF(ISBLANK($IM$3),"",IF(ISBLANK(Tipy!GZ105),"-",SUM(IH111:IL111)))</f>
        <v>30</v>
      </c>
      <c r="IN111" s="94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94"/>
      <c r="IV111" s="92">
        <f>IF(ISBLANK($JA$3),"",IF(ISBLANK(Tipy!HL105),0,IF(AND(Tipy!HL105=Výsledky!$IY$3,Tipy!HN105=Výsledky!$JA$3),50,0)))</f>
        <v>0</v>
      </c>
      <c r="IW111" s="9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92">
        <f>IF(ISBLANK($JA$3),"",IF(OR(Tipy!HO105=Výsledky!$IV$6,Tipy!HO105=Výsledky!$IV$7,Tipy!HO105=Výsledky!$IV$8,Tipy!HO105=Výsledky!$IV$9),30,0))</f>
        <v>0</v>
      </c>
      <c r="IY111" s="92">
        <f>IF(ISBLANK($JA$3),"",IF(OR(Tipy!HP105=Výsledky!$IY$6,Tipy!HP105=Výsledky!$IY$7,Tipy!HP105=Výsledky!$IY$8,Tipy!HP105=Výsledky!$IY$9),10,0))</f>
        <v>0</v>
      </c>
      <c r="IZ111" s="9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95" t="str">
        <f>IF(ISBLANK($JA$3),"",IF(ISBLANK(Tipy!HL105),"-",SUM(IV111:IZ111)))</f>
        <v>-</v>
      </c>
      <c r="JB111" s="94"/>
      <c r="JC111" s="92" t="str">
        <f>IF(ISBLANK($JH$3),"",IF(ISBLANK(Tipy!HR105),0,IF(AND(Tipy!HR105=Výsledky!$JF$3,Tipy!HT105=Výsledky!$JH$3),50,0)))</f>
        <v/>
      </c>
      <c r="JD111" s="92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92" t="str">
        <f>IF(ISBLANK($JH$3),"",IF(OR(Tipy!HU105=Výsledky!$JC$6,Tipy!HU105=Výsledky!$JC$7,Tipy!HU105=Výsledky!$JC$8,Tipy!HU105=Výsledky!$JC$9),30,0))</f>
        <v/>
      </c>
      <c r="JF111" s="92" t="str">
        <f>IF(ISBLANK($JH$3),"",IF(OR(Tipy!HV105=Výsledky!$JF$6,Tipy!HV105=Výsledky!$JF$7,Tipy!HV105=Výsledky!$JF$8,Tipy!HV105=Výsledky!$JF$9),10,0))</f>
        <v/>
      </c>
      <c r="JG111" s="93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95" t="str">
        <f>IF(ISBLANK($JH$3),"",IF(ISBLANK(Tipy!HR105),"-",SUM(JC111:JG111)))</f>
        <v/>
      </c>
      <c r="JI111" s="94"/>
      <c r="JJ111" s="92" t="str">
        <f>IF(ISBLANK($JO$3),"",IF(ISBLANK(Tipy!HX105),0,IF(AND(Tipy!HX105=Výsledky!$JM$3,Tipy!HZ105=Výsledky!$JO$3),50,0)))</f>
        <v/>
      </c>
      <c r="JK111" s="92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92" t="str">
        <f>IF(ISBLANK($JO$3),"",IF(OR(Tipy!IA105=Výsledky!$JJ$6,Tipy!IA105=Výsledky!$JJ$7,Tipy!IA105=Výsledky!$JJ$8,Tipy!IA105=Výsledky!$JJ$9),30,0))</f>
        <v/>
      </c>
      <c r="JM111" s="92" t="str">
        <f>IF(ISBLANK($JO$3),"",IF(OR(Tipy!IB105=Výsledky!$JM$6,Tipy!IB105=Výsledky!$JM$7,Tipy!IB105=Výsledky!$JM$8,Tipy!IB105=Výsledky!$JM$9),10,0))</f>
        <v/>
      </c>
      <c r="JN111" s="93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95" t="str">
        <f>IF(ISBLANK($JO$3),"",IF(ISBLANK(Tipy!HX105),"-",SUM(JJ111:JN111)))</f>
        <v/>
      </c>
      <c r="JP111" s="94"/>
      <c r="JQ111" s="92" t="str">
        <f>IF(ISBLANK($JV$3),"",IF(ISBLANK(Tipy!ID105),0,IF(AND(Tipy!ID105=Výsledky!$JT$3,Tipy!IF105=Výsledky!$JV$3),50,0)))</f>
        <v/>
      </c>
      <c r="JR111" s="92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92" t="str">
        <f>IF(ISBLANK($JV$3),"",IF(OR(Tipy!IG105=Výsledky!$JQ$6,Tipy!IG105=Výsledky!$JQ$7,Tipy!IG105=Výsledky!$JQ$8,Tipy!IG105=Výsledky!$JQ$9),30,0))</f>
        <v/>
      </c>
      <c r="JT111" s="92" t="str">
        <f>IF(ISBLANK($JV$3),"",IF(OR(Tipy!IH105=Výsledky!$JT$6,Tipy!IH105=Výsledky!$JT$7,Tipy!IH105=Výsledky!$JT$8,Tipy!IH105=Výsledky!$JT$9),10,0))</f>
        <v/>
      </c>
      <c r="JU111" s="93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95" t="str">
        <f>IF(ISBLANK($JV$3),"",IF(ISBLANK(Tipy!ID105),"-",SUM(JQ111:JU111)))</f>
        <v/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99">
        <f>IF(ISBLANK($IM$3),"",IF(ISBLANK(Tipy!GZ106),0,IF(AND(Tipy!GZ106=Výsledky!$IK$3,Tipy!HB106=Výsledky!$IM$3),50,0)))</f>
        <v>0</v>
      </c>
      <c r="II112" s="100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00">
        <f>IF(ISBLANK($IM$3),"",IF(OR(Tipy!HC106=Výsledky!$IH$6,Tipy!HC106=Výsledky!$IH$7,Tipy!HC106=Výsledky!$IH$8,Tipy!HC106=Výsledky!$IH$9),30,0))</f>
        <v>0</v>
      </c>
      <c r="IK112" s="100">
        <f>IF(ISBLANK($IM$3),"",IF(OR(Tipy!HD106=Výsledky!$IK$6,Tipy!HD106=Výsledky!$IK$7,Tipy!HD106=Výsledky!$IK$8,Tipy!HD106=Výsledky!$IK$9),10,0))</f>
        <v>0</v>
      </c>
      <c r="IL112" s="101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95" t="str">
        <f>IF(ISBLANK($IM$3),"",IF(ISBLANK(Tipy!GZ106),"-",SUM(IH112:IL112)))</f>
        <v>-</v>
      </c>
      <c r="IN112" s="94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94"/>
      <c r="IV112" s="99">
        <f>IF(ISBLANK($JA$3),"",IF(ISBLANK(Tipy!HL106),0,IF(AND(Tipy!HL106=Výsledky!$IY$3,Tipy!HN106=Výsledky!$JA$3),50,0)))</f>
        <v>0</v>
      </c>
      <c r="IW112" s="100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00">
        <f>IF(ISBLANK($JA$3),"",IF(OR(Tipy!HO106=Výsledky!$IV$6,Tipy!HO106=Výsledky!$IV$7,Tipy!HO106=Výsledky!$IV$8,Tipy!HO106=Výsledky!$IV$9),30,0))</f>
        <v>0</v>
      </c>
      <c r="IY112" s="100">
        <f>IF(ISBLANK($JA$3),"",IF(OR(Tipy!HP106=Výsledky!$IY$6,Tipy!HP106=Výsledky!$IY$7,Tipy!HP106=Výsledky!$IY$8,Tipy!HP106=Výsledky!$IY$9),10,0))</f>
        <v>0</v>
      </c>
      <c r="IZ112" s="101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98" t="str">
        <f>IF(ISBLANK($JA$3),"",IF(ISBLANK(Tipy!HL106),"-",SUM(IV112:IZ112)))</f>
        <v>-</v>
      </c>
      <c r="JB112" s="94"/>
      <c r="JC112" s="99" t="str">
        <f>IF(ISBLANK($JH$3),"",IF(ISBLANK(Tipy!HR106),0,IF(AND(Tipy!HR106=Výsledky!$JF$3,Tipy!HT106=Výsledky!$JH$3),50,0)))</f>
        <v/>
      </c>
      <c r="JD112" s="100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00" t="str">
        <f>IF(ISBLANK($JH$3),"",IF(OR(Tipy!HU106=Výsledky!$JC$6,Tipy!HU106=Výsledky!$JC$7,Tipy!HU106=Výsledky!$JC$8,Tipy!HU106=Výsledky!$JC$9),30,0))</f>
        <v/>
      </c>
      <c r="JF112" s="100" t="str">
        <f>IF(ISBLANK($JH$3),"",IF(OR(Tipy!HV106=Výsledky!$JF$6,Tipy!HV106=Výsledky!$JF$7,Tipy!HV106=Výsledky!$JF$8,Tipy!HV106=Výsledky!$JF$9),10,0))</f>
        <v/>
      </c>
      <c r="JG112" s="101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98" t="str">
        <f>IF(ISBLANK($JH$3),"",IF(ISBLANK(Tipy!HR106),"-",SUM(JC112:JG112)))</f>
        <v/>
      </c>
      <c r="JI112" s="94"/>
      <c r="JJ112" s="99" t="str">
        <f>IF(ISBLANK($JO$3),"",IF(ISBLANK(Tipy!HX106),0,IF(AND(Tipy!HX106=Výsledky!$JM$3,Tipy!HZ106=Výsledky!$JO$3),50,0)))</f>
        <v/>
      </c>
      <c r="JK112" s="100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00" t="str">
        <f>IF(ISBLANK($JO$3),"",IF(OR(Tipy!IA106=Výsledky!$JJ$6,Tipy!IA106=Výsledky!$JJ$7,Tipy!IA106=Výsledky!$JJ$8,Tipy!IA106=Výsledky!$JJ$9),30,0))</f>
        <v/>
      </c>
      <c r="JM112" s="100" t="str">
        <f>IF(ISBLANK($JO$3),"",IF(OR(Tipy!IB106=Výsledky!$JM$6,Tipy!IB106=Výsledky!$JM$7,Tipy!IB106=Výsledky!$JM$8,Tipy!IB106=Výsledky!$JM$9),10,0))</f>
        <v/>
      </c>
      <c r="JN112" s="101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98" t="str">
        <f>IF(ISBLANK($JO$3),"",IF(ISBLANK(Tipy!HX106),"-",SUM(JJ112:JN112)))</f>
        <v/>
      </c>
      <c r="JP112" s="94"/>
      <c r="JQ112" s="99" t="str">
        <f>IF(ISBLANK($JV$3),"",IF(ISBLANK(Tipy!ID106),0,IF(AND(Tipy!ID106=Výsledky!$JT$3,Tipy!IF106=Výsledky!$JV$3),50,0)))</f>
        <v/>
      </c>
      <c r="JR112" s="100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00" t="str">
        <f>IF(ISBLANK($JV$3),"",IF(OR(Tipy!IG106=Výsledky!$JQ$6,Tipy!IG106=Výsledky!$JQ$7,Tipy!IG106=Výsledky!$JQ$8,Tipy!IG106=Výsledky!$JQ$9),30,0))</f>
        <v/>
      </c>
      <c r="JT112" s="100" t="str">
        <f>IF(ISBLANK($JV$3),"",IF(OR(Tipy!IH106=Výsledky!$JT$6,Tipy!IH106=Výsledky!$JT$7,Tipy!IH106=Výsledky!$JT$8,Tipy!IH106=Výsledky!$JT$9),10,0))</f>
        <v/>
      </c>
      <c r="JU112" s="101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98" t="str">
        <f>IF(ISBLANK($JV$3),"",IF(ISBLANK(Tipy!ID106),"-",SUM(JQ112:JU112)))</f>
        <v/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420" t="s">
        <v>273</v>
      </c>
      <c r="B114" s="53" t="s">
        <v>266</v>
      </c>
      <c r="C114" s="54"/>
      <c r="D114" s="418">
        <f>COUNTIF(I12:I112,"&gt;=0")</f>
        <v>88</v>
      </c>
      <c r="E114" s="418"/>
      <c r="F114" s="419">
        <f>D114/COUNT($A$12:$A$112)</f>
        <v>0.87128712871287128</v>
      </c>
      <c r="G114" s="419"/>
      <c r="H114" s="102"/>
      <c r="I114" s="103"/>
      <c r="J114" s="33"/>
      <c r="K114" s="418">
        <f>COUNTIF(P12:P112,"&gt;=0")</f>
        <v>79</v>
      </c>
      <c r="L114" s="418"/>
      <c r="M114" s="419">
        <f>K114/COUNT($A$12:$A$112)</f>
        <v>0.78217821782178221</v>
      </c>
      <c r="N114" s="419"/>
      <c r="O114" s="102"/>
      <c r="P114" s="103"/>
      <c r="Q114" s="33"/>
      <c r="R114" s="418">
        <f>IF(ISBLANK(W3),"",COUNTIF(W12:W112,"&gt;=0"))</f>
        <v>83</v>
      </c>
      <c r="S114" s="418"/>
      <c r="T114" s="419">
        <f>IF(ISBLANK(W3),"",R114/COUNT($A$12:$A$112))</f>
        <v>0.82178217821782173</v>
      </c>
      <c r="U114" s="419"/>
      <c r="V114" s="102"/>
      <c r="W114" s="103"/>
      <c r="X114" s="33"/>
      <c r="Y114" s="418">
        <f>IF(ISBLANK(AD3),"",COUNTIF(AD12:AD112,"&gt;=0"))</f>
        <v>70</v>
      </c>
      <c r="Z114" s="418"/>
      <c r="AA114" s="419">
        <f>IF(ISBLANK(AD3),"",Y114/COUNT($A$12:$A$112))</f>
        <v>0.69306930693069302</v>
      </c>
      <c r="AB114" s="419"/>
      <c r="AC114" s="102"/>
      <c r="AD114" s="103"/>
      <c r="AE114" s="33"/>
      <c r="AF114" s="418">
        <f>IF(ISBLANK(AK3),"",COUNTIF(AK12:AK112,"&gt;=0"))</f>
        <v>55</v>
      </c>
      <c r="AG114" s="418"/>
      <c r="AH114" s="419">
        <f>IF(ISBLANK(AK3),"",AF114/COUNT($A$12:$A$112))</f>
        <v>0.54455445544554459</v>
      </c>
      <c r="AI114" s="419"/>
      <c r="AJ114" s="102"/>
      <c r="AK114" s="103"/>
      <c r="AL114" s="33"/>
      <c r="AM114" s="418">
        <f>IF(ISBLANK(AR3),"",COUNTIF(AR12:AR112,"&gt;=0"))</f>
        <v>61</v>
      </c>
      <c r="AN114" s="418"/>
      <c r="AO114" s="419">
        <f>IF(ISBLANK(AR3),"",AM114/COUNT($A$12:$A$112))</f>
        <v>0.60396039603960394</v>
      </c>
      <c r="AP114" s="419"/>
      <c r="AQ114" s="102"/>
      <c r="AR114" s="103"/>
      <c r="AS114" s="33"/>
      <c r="AT114" s="418">
        <f>IF(ISBLANK(AY3),"",COUNTIF(AY12:AY112,"&gt;=0"))</f>
        <v>69</v>
      </c>
      <c r="AU114" s="418"/>
      <c r="AV114" s="419">
        <f>IF(ISBLANK(AY3),"",AT114/COUNT($A$12:$A$112))</f>
        <v>0.68316831683168322</v>
      </c>
      <c r="AW114" s="419"/>
      <c r="AX114" s="102"/>
      <c r="AY114" s="103"/>
      <c r="AZ114" s="33"/>
      <c r="BA114" s="418">
        <f>IF(ISBLANK(BF3),"",COUNTIF(BF12:BF112,"&gt;=0"))</f>
        <v>61</v>
      </c>
      <c r="BB114" s="418"/>
      <c r="BC114" s="419">
        <f>IF(ISBLANK(BF3),"",BA114/COUNT($A$12:$A$112))</f>
        <v>0.60396039603960394</v>
      </c>
      <c r="BD114" s="419"/>
      <c r="BE114" s="102"/>
      <c r="BF114" s="103"/>
      <c r="BG114" s="33"/>
      <c r="BH114" s="418">
        <f>IF(ISBLANK(BM3),"",COUNTIF(BM12:BM112,"&gt;=0"))</f>
        <v>69</v>
      </c>
      <c r="BI114" s="418"/>
      <c r="BJ114" s="419">
        <f>IF(ISBLANK(BM3),"",BH114/COUNT($A$12:$A$112))</f>
        <v>0.68316831683168322</v>
      </c>
      <c r="BK114" s="419"/>
      <c r="BL114" s="102"/>
      <c r="BM114" s="103"/>
      <c r="BN114" s="33"/>
      <c r="BO114" s="418">
        <f>IF(ISBLANK(BT3),"",COUNTIF(BT12:BT112,"&gt;=0"))</f>
        <v>66</v>
      </c>
      <c r="BP114" s="418"/>
      <c r="BQ114" s="419">
        <f>IF(ISBLANK(BT3),"",BO114/COUNT($A$12:$A$112))</f>
        <v>0.65346534653465349</v>
      </c>
      <c r="BR114" s="419"/>
      <c r="BS114" s="102"/>
      <c r="BT114" s="103"/>
      <c r="BU114" s="33"/>
      <c r="BV114" s="418">
        <f>IF(ISBLANK(CA3),"",COUNTIF(CA12:CA112,"&gt;=0"))</f>
        <v>64</v>
      </c>
      <c r="BW114" s="418"/>
      <c r="BX114" s="419">
        <f>IF(ISBLANK(CA3),"",BV114/COUNT($A$12:$A$112))</f>
        <v>0.63366336633663367</v>
      </c>
      <c r="BY114" s="419"/>
      <c r="BZ114" s="102"/>
      <c r="CA114" s="103"/>
      <c r="CB114" s="33"/>
      <c r="CC114" s="418">
        <f>IF(ISBLANK(CH3),"",COUNTIF(CH12:CH112,"&gt;=0"))</f>
        <v>63</v>
      </c>
      <c r="CD114" s="418"/>
      <c r="CE114" s="419">
        <f>IF(ISBLANK(CH3),"",CC114/COUNT($A$12:$A$112))</f>
        <v>0.62376237623762376</v>
      </c>
      <c r="CF114" s="419"/>
      <c r="CG114" s="102"/>
      <c r="CH114" s="103"/>
      <c r="CI114" s="33"/>
      <c r="CJ114" s="418">
        <f>IF(ISBLANK(CO3),"",COUNTIF(CO12:CO112,"&gt;=0"))</f>
        <v>65</v>
      </c>
      <c r="CK114" s="418"/>
      <c r="CL114" s="419">
        <f>IF(ISBLANK(CO3),"",CJ114/COUNT($A$12:$A$112))</f>
        <v>0.64356435643564358</v>
      </c>
      <c r="CM114" s="419"/>
      <c r="CN114" s="102"/>
      <c r="CO114" s="103"/>
      <c r="CP114" s="33"/>
      <c r="CQ114" s="418">
        <f>IF(ISBLANK(CV3),"",COUNTIF(CV12:CV112,"&gt;=0"))</f>
        <v>64</v>
      </c>
      <c r="CR114" s="418"/>
      <c r="CS114" s="419">
        <f>IF(ISBLANK(CV3),"",CQ114/COUNT($A$12:$A$112))</f>
        <v>0.63366336633663367</v>
      </c>
      <c r="CT114" s="419"/>
      <c r="CU114" s="102"/>
      <c r="CV114" s="103"/>
      <c r="CW114" s="33"/>
      <c r="CX114" s="418">
        <f>IF(ISBLANK(DC3),"",COUNTIF(DC12:DC112,"&gt;=0"))</f>
        <v>63</v>
      </c>
      <c r="CY114" s="418"/>
      <c r="CZ114" s="419">
        <f>IF(ISBLANK(DC3),"",CX114/COUNT($A$12:$A$112))</f>
        <v>0.62376237623762376</v>
      </c>
      <c r="DA114" s="419"/>
      <c r="DB114" s="102"/>
      <c r="DC114" s="103"/>
      <c r="DD114" s="33"/>
      <c r="DE114" s="418">
        <f>IF(ISBLANK(DJ3),"",COUNTIF(DJ12:DJ112,"&gt;=0"))</f>
        <v>59</v>
      </c>
      <c r="DF114" s="418"/>
      <c r="DG114" s="419">
        <f>IF(ISBLANK(DJ3),"",DE114/COUNT($A$12:$A$112))</f>
        <v>0.58415841584158412</v>
      </c>
      <c r="DH114" s="419"/>
      <c r="DI114" s="102"/>
      <c r="DJ114" s="103"/>
      <c r="DK114" s="33"/>
      <c r="DL114" s="418">
        <f>IF(ISBLANK(DQ3),"",COUNTIF(DQ12:DQ112,"&gt;=0"))</f>
        <v>61</v>
      </c>
      <c r="DM114" s="418"/>
      <c r="DN114" s="419">
        <f>IF(ISBLANK(DQ3),"",DL114/COUNT($A$12:$A$112))</f>
        <v>0.60396039603960394</v>
      </c>
      <c r="DO114" s="419"/>
      <c r="DP114" s="102"/>
      <c r="DQ114" s="103"/>
      <c r="DR114" s="33"/>
      <c r="DS114" s="418">
        <f>IF(ISBLANK(DX3),"",COUNTIF(DX12:DX112,"&gt;=0"))</f>
        <v>60</v>
      </c>
      <c r="DT114" s="418"/>
      <c r="DU114" s="419">
        <f>IF(ISBLANK(DX3),"",DS114/COUNT($A$12:$A$112))</f>
        <v>0.59405940594059403</v>
      </c>
      <c r="DV114" s="419"/>
      <c r="DW114" s="102"/>
      <c r="DX114" s="103"/>
      <c r="DY114" s="33"/>
      <c r="DZ114" s="418">
        <f>IF(ISBLANK(EE3),"",COUNTIF(EE12:EE112,"&gt;=0"))</f>
        <v>59</v>
      </c>
      <c r="EA114" s="418"/>
      <c r="EB114" s="419">
        <f>IF(ISBLANK(EE3),"",DZ114/COUNT($A$12:$A$112))</f>
        <v>0.58415841584158412</v>
      </c>
      <c r="EC114" s="419"/>
      <c r="ED114" s="102"/>
      <c r="EE114" s="103"/>
      <c r="EF114" s="33"/>
      <c r="EG114" s="418">
        <f>IF(ISBLANK(EL3),"",COUNTIF(EL12:EL112,"&gt;=0"))</f>
        <v>59</v>
      </c>
      <c r="EH114" s="418"/>
      <c r="EI114" s="419">
        <f>IF(ISBLANK(EL3),"",EG114/COUNT($A$12:$A$112))</f>
        <v>0.58415841584158412</v>
      </c>
      <c r="EJ114" s="419"/>
      <c r="EK114" s="102"/>
      <c r="EL114" s="103"/>
      <c r="EM114" s="33"/>
      <c r="EN114" s="418">
        <f>IF(ISBLANK(ES3),"",COUNTIF(ES12:ES112,"&gt;=0"))</f>
        <v>60</v>
      </c>
      <c r="EO114" s="418"/>
      <c r="EP114" s="419">
        <f>IF(ISBLANK(ES3),"",EN114/COUNT($A$12:$A$112))</f>
        <v>0.59405940594059403</v>
      </c>
      <c r="EQ114" s="419"/>
      <c r="ER114" s="102"/>
      <c r="ES114" s="103"/>
      <c r="ET114" s="33"/>
      <c r="EU114" s="418">
        <f>IF(ISBLANK(EZ3),"",COUNTIF(EZ12:EZ112,"&gt;=0"))</f>
        <v>55</v>
      </c>
      <c r="EV114" s="418"/>
      <c r="EW114" s="419">
        <f>IF(ISBLANK(EZ3),"",EU114/COUNT($A$12:$A$112))</f>
        <v>0.54455445544554459</v>
      </c>
      <c r="EX114" s="419"/>
      <c r="EY114" s="102"/>
      <c r="EZ114" s="103"/>
      <c r="FA114" s="33"/>
      <c r="FB114" s="418">
        <f>IF(ISBLANK(FG3),"",COUNTIF(FG12:FG112,"&gt;=0"))</f>
        <v>58</v>
      </c>
      <c r="FC114" s="418"/>
      <c r="FD114" s="419">
        <f>IF(ISBLANK(FG3),"",FB114/COUNT($A$12:$A$112))</f>
        <v>0.57425742574257421</v>
      </c>
      <c r="FE114" s="419"/>
      <c r="FF114" s="102"/>
      <c r="FG114" s="103"/>
      <c r="FH114" s="33"/>
      <c r="FI114" s="418">
        <f>IF(ISBLANK(FN3),"",COUNTIF(FN12:FN112,"&gt;=0"))</f>
        <v>55</v>
      </c>
      <c r="FJ114" s="418"/>
      <c r="FK114" s="419">
        <f>IF(ISBLANK(FN3),"",FI114/COUNT($A$12:$A$112))</f>
        <v>0.54455445544554459</v>
      </c>
      <c r="FL114" s="419"/>
      <c r="FM114" s="102"/>
      <c r="FN114" s="103"/>
      <c r="FO114" s="33"/>
      <c r="FP114" s="418">
        <f>IF(ISBLANK(FU3),"",COUNTIF(FU12:FU112,"&gt;=0"))</f>
        <v>57</v>
      </c>
      <c r="FQ114" s="418"/>
      <c r="FR114" s="419">
        <f>IF(ISBLANK(FU3),"",FP114/COUNT($A$12:$A$112))</f>
        <v>0.5643564356435643</v>
      </c>
      <c r="FS114" s="419"/>
      <c r="FT114" s="102"/>
      <c r="FU114" s="103"/>
      <c r="FV114" s="33"/>
      <c r="FW114" s="418">
        <f>IF(ISBLANK(GB3),"",COUNTIF(GB12:GB112,"&gt;=0"))</f>
        <v>49</v>
      </c>
      <c r="FX114" s="418"/>
      <c r="FY114" s="419">
        <f>IF(ISBLANK(GB3),"",FW114/COUNT($A$12:$A$112))</f>
        <v>0.48514851485148514</v>
      </c>
      <c r="FZ114" s="419"/>
      <c r="GA114" s="102"/>
      <c r="GB114" s="103"/>
      <c r="GC114" s="33"/>
      <c r="GD114" s="418">
        <f>IF(ISBLANK(GI3),"",COUNTIF(GI12:GI112,"&gt;=0"))</f>
        <v>50</v>
      </c>
      <c r="GE114" s="418"/>
      <c r="GF114" s="419">
        <f>IF(ISBLANK(GI3),"",GD114/COUNT($A$12:$A$112))</f>
        <v>0.49504950495049505</v>
      </c>
      <c r="GG114" s="419"/>
      <c r="GH114" s="102"/>
      <c r="GI114" s="103"/>
      <c r="GJ114" s="33"/>
      <c r="GK114" s="418" t="str">
        <f>IF(ISBLANK(GP3),"",COUNTIF(GP12:GP112,"&gt;=0"))</f>
        <v/>
      </c>
      <c r="GL114" s="418"/>
      <c r="GM114" s="419" t="str">
        <f>IF(ISBLANK(GP3),"",GK114/COUNT($A$12:$A$112))</f>
        <v/>
      </c>
      <c r="GN114" s="419"/>
      <c r="GO114" s="102"/>
      <c r="GP114" s="103"/>
      <c r="GQ114" s="33"/>
      <c r="GR114" s="418">
        <f>IF(ISBLANK(GW3),"",COUNTIF(GW12:GW112,"&gt;=0"))</f>
        <v>55</v>
      </c>
      <c r="GS114" s="418"/>
      <c r="GT114" s="419">
        <f>IF(ISBLANK(GW3),"",GR114/COUNT($A$12:$A$112))</f>
        <v>0.54455445544554459</v>
      </c>
      <c r="GU114" s="419"/>
      <c r="GV114" s="102"/>
      <c r="GW114" s="103"/>
      <c r="GX114" s="33"/>
      <c r="GY114" s="418">
        <f>IF(ISBLANK(HD3),"",COUNTIF(HD12:HD112,"&gt;=0"))</f>
        <v>48</v>
      </c>
      <c r="GZ114" s="418"/>
      <c r="HA114" s="419">
        <f>IF(ISBLANK(HD3),"",GY114/COUNT($A$12:$A$112))</f>
        <v>0.47524752475247523</v>
      </c>
      <c r="HB114" s="419"/>
      <c r="HC114" s="102"/>
      <c r="HD114" s="103"/>
      <c r="HE114" s="33"/>
      <c r="HF114" s="418">
        <f>IF(ISBLANK(HK3),"",COUNTIF(HK12:HK112,"&gt;=0"))</f>
        <v>47</v>
      </c>
      <c r="HG114" s="418"/>
      <c r="HH114" s="419">
        <f>IF(ISBLANK(HK3),"",HF114/COUNT($A$12:$A$112))</f>
        <v>0.46534653465346537</v>
      </c>
      <c r="HI114" s="419"/>
      <c r="HJ114" s="102"/>
      <c r="HK114" s="103"/>
      <c r="HL114" s="33"/>
      <c r="HM114" s="418">
        <f>IF(ISBLANK(HR3),"",COUNTIF(HR12:HR112,"&gt;=0"))</f>
        <v>50</v>
      </c>
      <c r="HN114" s="418"/>
      <c r="HO114" s="419">
        <f>IF(ISBLANK(HR3),"",HM114/COUNT($A$12:$A$112))</f>
        <v>0.49504950495049505</v>
      </c>
      <c r="HP114" s="419"/>
      <c r="HQ114" s="102"/>
      <c r="HR114" s="103"/>
      <c r="HS114" s="33"/>
      <c r="HT114" s="418">
        <f>IF(ISBLANK(HY3),"",COUNTIF(HY12:HY112,"&gt;=0"))</f>
        <v>46</v>
      </c>
      <c r="HU114" s="418"/>
      <c r="HV114" s="419">
        <f>IF(ISBLANK(HY3),"",HT114/COUNT($A$12:$A$112))</f>
        <v>0.45544554455445546</v>
      </c>
      <c r="HW114" s="419"/>
      <c r="HX114" s="102"/>
      <c r="HY114" s="103"/>
      <c r="HZ114" s="33"/>
      <c r="IA114" s="418">
        <f>IF(ISBLANK(IF3),"",COUNTIF(IF12:IF112,"&gt;=0"))</f>
        <v>52</v>
      </c>
      <c r="IB114" s="418"/>
      <c r="IC114" s="419">
        <f>IF(ISBLANK(IF3),"",IA114/COUNT($A$12:$A$112))</f>
        <v>0.51485148514851486</v>
      </c>
      <c r="ID114" s="419"/>
      <c r="IE114" s="102"/>
      <c r="IF114" s="103"/>
      <c r="IG114" s="33"/>
      <c r="IH114" s="418">
        <f>IF(ISBLANK(IM3),"",COUNTIF(IM12:IM112,"&gt;=0"))</f>
        <v>50</v>
      </c>
      <c r="II114" s="418"/>
      <c r="IJ114" s="419">
        <f>IF(ISBLANK(IM3),"",IH114/COUNT($A$12:$A$112))</f>
        <v>0.49504950495049505</v>
      </c>
      <c r="IK114" s="419"/>
      <c r="IL114" s="102"/>
      <c r="IM114" s="103"/>
      <c r="IN114" s="33"/>
      <c r="IO114" s="418">
        <f>IF(ISBLANK(IT3),"",COUNTIF(IT12:IT112,"&gt;=0"))</f>
        <v>51</v>
      </c>
      <c r="IP114" s="418"/>
      <c r="IQ114" s="419">
        <f>IF(ISBLANK(IT3),"",IO114/COUNT($A$12:$A$112))</f>
        <v>0.50495049504950495</v>
      </c>
      <c r="IR114" s="419"/>
      <c r="IS114" s="102"/>
      <c r="IT114" s="103"/>
      <c r="IU114" s="33"/>
      <c r="IV114" s="418">
        <f>IF(ISBLANK(JA3),"",COUNTIF(JA12:JA112,"&gt;=0"))</f>
        <v>48</v>
      </c>
      <c r="IW114" s="418"/>
      <c r="IX114" s="419">
        <f>IF(ISBLANK(JA3),"",IV114/COUNT($A$12:$A$112))</f>
        <v>0.47524752475247523</v>
      </c>
      <c r="IY114" s="419"/>
      <c r="IZ114" s="102"/>
      <c r="JA114" s="103"/>
      <c r="JB114" s="33"/>
      <c r="JC114" s="418" t="str">
        <f>IF(ISBLANK(JH3),"",COUNTIF(JH12:JH112,"&gt;=0"))</f>
        <v/>
      </c>
      <c r="JD114" s="418"/>
      <c r="JE114" s="419" t="str">
        <f>IF(ISBLANK(JH3),"",JC114/COUNT($A$12:$A$112))</f>
        <v/>
      </c>
      <c r="JF114" s="419"/>
      <c r="JG114" s="102"/>
      <c r="JH114" s="103"/>
      <c r="JI114" s="33"/>
      <c r="JJ114" s="418" t="str">
        <f>IF(ISBLANK(JO3),"",COUNTIF(JO12:JO112,"&gt;=0"))</f>
        <v/>
      </c>
      <c r="JK114" s="418"/>
      <c r="JL114" s="419" t="str">
        <f>IF(ISBLANK(JO3),"",JJ114/COUNT($A$12:$A$112))</f>
        <v/>
      </c>
      <c r="JM114" s="419"/>
      <c r="JN114" s="102"/>
      <c r="JO114" s="103"/>
      <c r="JP114" s="33"/>
      <c r="JQ114" s="418" t="str">
        <f>IF(ISBLANK(JV3),"",COUNTIF(JV12:JV112,"&gt;=0"))</f>
        <v/>
      </c>
      <c r="JR114" s="418"/>
      <c r="JS114" s="419" t="str">
        <f>IF(ISBLANK(JV3),"",JQ114/COUNT($A$12:$A$112))</f>
        <v/>
      </c>
      <c r="JT114" s="419"/>
      <c r="JU114" s="102"/>
      <c r="JV114" s="103"/>
      <c r="JW114" s="33"/>
      <c r="JX114" s="418" t="str">
        <f>IF(ISBLANK(KC3),"",COUNTIF(KC12:KC112,"&gt;=0"))</f>
        <v/>
      </c>
      <c r="JY114" s="418"/>
      <c r="JZ114" s="419" t="str">
        <f>IF(ISBLANK(KC3),"",JX114/COUNT($A$12:$A$112))</f>
        <v/>
      </c>
      <c r="KA114" s="419"/>
      <c r="KB114" s="102"/>
      <c r="KC114" s="103"/>
      <c r="KD114" s="33"/>
      <c r="KE114" s="418" t="str">
        <f>IF(ISBLANK(KJ3),"",COUNTIF(KJ12:KJ112,"&gt;=0"))</f>
        <v/>
      </c>
      <c r="KF114" s="418"/>
      <c r="KG114" s="419" t="str">
        <f>IF(ISBLANK(KJ3),"",KE114/COUNT($A$12:$A$112))</f>
        <v/>
      </c>
      <c r="KH114" s="419"/>
      <c r="KI114" s="102"/>
      <c r="KJ114" s="103"/>
      <c r="KK114" s="33"/>
      <c r="KL114" s="418" t="str">
        <f>IF(ISBLANK(KQ3),"",COUNTIF(KQ12:KQ112,"&gt;=0"))</f>
        <v/>
      </c>
      <c r="KM114" s="418"/>
      <c r="KN114" s="419" t="str">
        <f>IF(ISBLANK(KQ3),"",KL114/COUNT($A$12:$A$112))</f>
        <v/>
      </c>
      <c r="KO114" s="419"/>
      <c r="KP114" s="102"/>
      <c r="KQ114" s="103"/>
      <c r="KR114" s="111"/>
      <c r="KS114" s="418" t="str">
        <f>IF(ISBLANK(KX3),"",COUNTIF(KX12:KX112,"&gt;=0"))</f>
        <v/>
      </c>
      <c r="KT114" s="418"/>
      <c r="KU114" s="419" t="str">
        <f>IF(ISBLANK(KX3),"",KS114/COUNT($A$12:$A$112))</f>
        <v/>
      </c>
      <c r="KV114" s="419"/>
      <c r="KW114" s="102"/>
      <c r="KX114" s="103"/>
      <c r="KY114" s="33"/>
      <c r="KZ114" s="418" t="str">
        <f>IF(ISBLANK(LE3),"",COUNTIF(LE12:LE112,"&gt;=0"))</f>
        <v/>
      </c>
      <c r="LA114" s="418"/>
      <c r="LB114" s="419" t="str">
        <f>IF(ISBLANK(LE3),"",KZ114/COUNT($A$12:$A$112))</f>
        <v/>
      </c>
      <c r="LC114" s="419"/>
      <c r="LD114" s="102"/>
      <c r="LE114" s="103"/>
      <c r="LF114" s="33"/>
      <c r="LG114" s="418" t="str">
        <f>IF(ISBLANK(LL3),"",COUNTIF(LL12:LL112,"&gt;=0"))</f>
        <v/>
      </c>
      <c r="LH114" s="418"/>
      <c r="LI114" s="419" t="str">
        <f>IF(ISBLANK(LL3),"",LG114/COUNT($A$12:$A$112))</f>
        <v/>
      </c>
      <c r="LJ114" s="419"/>
      <c r="LK114" s="102"/>
      <c r="LL114" s="103"/>
      <c r="LM114" s="33"/>
      <c r="LN114" s="418" t="str">
        <f>IF(ISBLANK(LS3),"",COUNTIF(LS12:LS112,"&gt;=0"))</f>
        <v/>
      </c>
      <c r="LO114" s="418"/>
      <c r="LP114" s="419" t="str">
        <f>IF(ISBLANK(LS3),"",LN114/COUNT($A$12:$A$112))</f>
        <v/>
      </c>
      <c r="LQ114" s="419"/>
      <c r="LR114" s="102"/>
      <c r="LS114" s="103"/>
      <c r="LT114" s="33"/>
      <c r="LU114" s="418" t="str">
        <f>IF(ISBLANK(LZ3),"",COUNTIF(LZ12:LZ112,"&gt;=0"))</f>
        <v/>
      </c>
      <c r="LV114" s="418"/>
      <c r="LW114" s="419" t="str">
        <f>IF(ISBLANK(LZ3),"",LU114/COUNT($A$12:$A$112))</f>
        <v/>
      </c>
      <c r="LX114" s="419"/>
      <c r="LY114" s="102"/>
      <c r="LZ114" s="103"/>
      <c r="MA114" s="33"/>
      <c r="MB114" s="418" t="str">
        <f>IF(ISBLANK(MG3),"",COUNTIF(MG12:MG112,"&gt;=0"))</f>
        <v/>
      </c>
      <c r="MC114" s="418"/>
      <c r="MD114" s="419" t="str">
        <f>IF(ISBLANK(MG3),"",MB114/COUNT($A$12:$A$112))</f>
        <v/>
      </c>
      <c r="ME114" s="419"/>
      <c r="MF114" s="102"/>
      <c r="MG114" s="103"/>
      <c r="MH114" s="33"/>
      <c r="MI114" s="418" t="str">
        <f>IF(ISBLANK(MN3),"",COUNTIF(MN12:MN112,"&gt;=0"))</f>
        <v/>
      </c>
      <c r="MJ114" s="418"/>
      <c r="MK114" s="419" t="str">
        <f>IF(ISBLANK(MN3),"",MI114/COUNT($A$12:$A$112))</f>
        <v/>
      </c>
      <c r="ML114" s="419"/>
      <c r="MM114" s="102"/>
      <c r="MN114" s="103"/>
      <c r="MO114" s="33"/>
      <c r="MP114" s="418" t="str">
        <f>IF(ISBLANK(MU3),"",COUNTIF(MU12:MU112,"&gt;=0"))</f>
        <v/>
      </c>
      <c r="MQ114" s="418"/>
      <c r="MR114" s="419" t="str">
        <f>IF(ISBLANK(MU3),"",MP114/COUNT($A$12:$A$112))</f>
        <v/>
      </c>
      <c r="MS114" s="419"/>
      <c r="MT114" s="102"/>
      <c r="MU114" s="103"/>
      <c r="MV114" s="33"/>
      <c r="MW114" s="418" t="str">
        <f>IF(ISBLANK(NB3),"",COUNTIF(NB12:NB112,"&gt;=0"))</f>
        <v/>
      </c>
      <c r="MX114" s="418"/>
      <c r="MY114" s="419" t="str">
        <f>IF(ISBLANK(NB3),"",MW114/COUNT($A$12:$A$112))</f>
        <v/>
      </c>
      <c r="MZ114" s="419"/>
      <c r="NA114" s="102"/>
      <c r="NB114" s="103"/>
      <c r="NC114" s="33"/>
      <c r="ND114" s="418" t="str">
        <f>IF(ISBLANK(NI3),"",COUNTIF(NI12:NI112,"&gt;=0"))</f>
        <v/>
      </c>
      <c r="NE114" s="418"/>
      <c r="NF114" s="419" t="str">
        <f>IF(ISBLANK(NI3),"",ND114/COUNT($A$12:$A$112))</f>
        <v/>
      </c>
      <c r="NG114" s="419"/>
      <c r="NH114" s="102"/>
      <c r="NI114" s="103"/>
      <c r="NJ114" s="33"/>
      <c r="NK114" s="418" t="str">
        <f>IF(ISBLANK(NP3),"",COUNTIF(NP12:NP112,"&gt;=0"))</f>
        <v/>
      </c>
      <c r="NL114" s="418"/>
      <c r="NM114" s="419" t="str">
        <f>IF(ISBLANK(NP3),"",NK114/COUNT($A$12:$A$112))</f>
        <v/>
      </c>
      <c r="NN114" s="419"/>
      <c r="NO114" s="102"/>
      <c r="NP114" s="103"/>
      <c r="NQ114" s="33"/>
      <c r="NR114" s="418" t="str">
        <f>IF(ISBLANK(NW3),"",COUNTIF(NW12:NW112,"&gt;=0"))</f>
        <v/>
      </c>
      <c r="NS114" s="418"/>
      <c r="NT114" s="419" t="str">
        <f>IF(ISBLANK(NW3),"",NR114/COUNT($A$12:$A$112))</f>
        <v/>
      </c>
      <c r="NU114" s="419"/>
      <c r="NV114" s="102"/>
      <c r="NW114" s="103"/>
      <c r="NX114" s="33"/>
      <c r="NY114" s="418" t="str">
        <f>IF(ISBLANK(OD3),"",COUNTIF(OD12:OD112,"&gt;=0"))</f>
        <v/>
      </c>
      <c r="NZ114" s="418"/>
      <c r="OA114" s="419" t="str">
        <f>IF(ISBLANK(OD3),"",NY114/COUNT($A$12:$A$112))</f>
        <v/>
      </c>
      <c r="OB114" s="419"/>
      <c r="OC114" s="102"/>
      <c r="OD114" s="103"/>
      <c r="OE114" s="33"/>
      <c r="OF114" s="418" t="str">
        <f>IF(ISBLANK(OK3),"",COUNTIF(OK12:OK112,"&gt;=0"))</f>
        <v/>
      </c>
      <c r="OG114" s="418"/>
      <c r="OH114" s="419" t="str">
        <f>IF(ISBLANK(OK3),"",OF114/COUNT($A$12:$A$112))</f>
        <v/>
      </c>
      <c r="OI114" s="419"/>
      <c r="OJ114" s="102"/>
      <c r="OK114" s="103"/>
      <c r="OL114" s="33"/>
      <c r="OM114" s="418" t="str">
        <f>IF(ISBLANK(OR3),"",COUNTIF(OR12:OR112,"&gt;=0"))</f>
        <v/>
      </c>
      <c r="ON114" s="418"/>
      <c r="OO114" s="419" t="str">
        <f>IF(ISBLANK(OR3),"",OM114/COUNT($A$12:$A$112))</f>
        <v/>
      </c>
      <c r="OP114" s="419"/>
      <c r="OQ114" s="102"/>
      <c r="OR114" s="103"/>
      <c r="OS114" s="33"/>
      <c r="OT114" s="418" t="str">
        <f>IF(ISBLANK(OY3),"",COUNTIF(OY12:OY112,"&gt;=0"))</f>
        <v/>
      </c>
      <c r="OU114" s="418"/>
      <c r="OV114" s="419" t="str">
        <f>IF(ISBLANK(OY3),"",OT114/COUNT($A$12:$A$112))</f>
        <v/>
      </c>
      <c r="OW114" s="419"/>
      <c r="OX114" s="102"/>
      <c r="OY114" s="103"/>
      <c r="OZ114" s="33"/>
      <c r="PA114" s="418" t="str">
        <f>IF(ISBLANK(PF3),"",COUNTIF(PF12:PF112,"&gt;=0"))</f>
        <v/>
      </c>
      <c r="PB114" s="418"/>
      <c r="PC114" s="419" t="str">
        <f>IF(ISBLANK(PF3),"",PA114/COUNT($A$12:$A$112))</f>
        <v/>
      </c>
      <c r="PD114" s="419"/>
      <c r="PE114" s="102"/>
      <c r="PF114" s="103"/>
      <c r="PG114" s="33"/>
      <c r="PH114" s="418" t="str">
        <f>IF(ISBLANK(PM3),"",COUNTIF(PM12:PM112,"&gt;=0"))</f>
        <v/>
      </c>
      <c r="PI114" s="418"/>
      <c r="PJ114" s="419" t="str">
        <f>IF(ISBLANK(PM3),"",PH114/COUNT($A$12:$A$112))</f>
        <v/>
      </c>
      <c r="PK114" s="419"/>
      <c r="PL114" s="102"/>
      <c r="PM114" s="103"/>
      <c r="PN114" s="33"/>
      <c r="PO114" s="418" t="str">
        <f>IF(ISBLANK(PT3),"",COUNTIF(PT12:PT112,"&gt;=0"))</f>
        <v/>
      </c>
      <c r="PP114" s="418"/>
      <c r="PQ114" s="419" t="str">
        <f>IF(ISBLANK(PT3),"",PO114/COUNT($A$12:$A$112))</f>
        <v/>
      </c>
      <c r="PR114" s="419"/>
      <c r="PS114" s="102"/>
      <c r="PT114" s="103"/>
      <c r="PU114" s="33"/>
      <c r="PV114" s="418" t="str">
        <f>IF(ISBLANK(QA3),"",COUNTIF(QA12:QA112,"&gt;=0"))</f>
        <v/>
      </c>
      <c r="PW114" s="418"/>
      <c r="PX114" s="419" t="str">
        <f>IF(ISBLANK(QA3),"",PV114/COUNT($A$12:$A$112))</f>
        <v/>
      </c>
      <c r="PY114" s="419"/>
      <c r="PZ114" s="102"/>
      <c r="QA114" s="103"/>
    </row>
    <row r="115" spans="1:443" ht="15" customHeight="1">
      <c r="A115" s="421"/>
      <c r="B115" s="55" t="s">
        <v>267</v>
      </c>
      <c r="C115" s="54"/>
      <c r="D115" s="413">
        <f>COUNTIF(D12:D112,"=50")</f>
        <v>15</v>
      </c>
      <c r="E115" s="413"/>
      <c r="F115" s="404">
        <f>D115/D114</f>
        <v>0.17045454545454544</v>
      </c>
      <c r="G115" s="404"/>
      <c r="H115" s="404">
        <f>(D115+D116)/D114</f>
        <v>1</v>
      </c>
      <c r="I115" s="412"/>
      <c r="J115" s="33"/>
      <c r="K115" s="413">
        <f>COUNTIF(K12:K112,"=50")</f>
        <v>27</v>
      </c>
      <c r="L115" s="413"/>
      <c r="M115" s="404">
        <f>K115/K114</f>
        <v>0.34177215189873417</v>
      </c>
      <c r="N115" s="404"/>
      <c r="O115" s="404">
        <f>(K115+K116)/K114</f>
        <v>1</v>
      </c>
      <c r="P115" s="412"/>
      <c r="Q115" s="33"/>
      <c r="R115" s="413">
        <f>IF(ISBLANK(W3),"",COUNTIF(R12:R112,"=50"))</f>
        <v>16</v>
      </c>
      <c r="S115" s="413"/>
      <c r="T115" s="404">
        <f>IF(ISBLANK(W3),"",R115/R114)</f>
        <v>0.19277108433734941</v>
      </c>
      <c r="U115" s="404"/>
      <c r="V115" s="404">
        <f>IF(ISBLANK(W3),"",(R115+R116)/R114)</f>
        <v>0.27710843373493976</v>
      </c>
      <c r="W115" s="412"/>
      <c r="X115" s="33"/>
      <c r="Y115" s="413">
        <f>IF(ISBLANK(AD3),"",COUNTIF(Y12:Y112,"=50"))</f>
        <v>2</v>
      </c>
      <c r="Z115" s="413"/>
      <c r="AA115" s="404">
        <f>IF(ISBLANK(AD3),"",Y115/Y114)</f>
        <v>2.8571428571428571E-2</v>
      </c>
      <c r="AB115" s="404"/>
      <c r="AC115" s="404">
        <f>IF(ISBLANK(AD3),"",(Y115+Y116)/Y114)</f>
        <v>0.94285714285714284</v>
      </c>
      <c r="AD115" s="412"/>
      <c r="AE115" s="33"/>
      <c r="AF115" s="413">
        <f>IF(ISBLANK(AK3),"",COUNTIF(AF12:AF112,"=50"))</f>
        <v>0</v>
      </c>
      <c r="AG115" s="413"/>
      <c r="AH115" s="404">
        <f>IF(ISBLANK(AK3),"",AF115/AF114)</f>
        <v>0</v>
      </c>
      <c r="AI115" s="404"/>
      <c r="AJ115" s="404">
        <f>IF(ISBLANK(AK3),"",(AF115+AF116)/AF114)</f>
        <v>0.92727272727272725</v>
      </c>
      <c r="AK115" s="412"/>
      <c r="AL115" s="33"/>
      <c r="AM115" s="413">
        <f>IF(ISBLANK(AR3),"",COUNTIF(AM12:AM112,"=50"))</f>
        <v>17</v>
      </c>
      <c r="AN115" s="413"/>
      <c r="AO115" s="404">
        <f>IF(ISBLANK(AR3),"",AM115/AM114)</f>
        <v>0.27868852459016391</v>
      </c>
      <c r="AP115" s="404"/>
      <c r="AQ115" s="404">
        <f>IF(ISBLANK(AR3),"",(AM115+AM116)/AM114)</f>
        <v>1</v>
      </c>
      <c r="AR115" s="412"/>
      <c r="AS115" s="33"/>
      <c r="AT115" s="413">
        <f>IF(ISBLANK(AY3),"",COUNTIF(AT12:AT112,"=50"))</f>
        <v>7</v>
      </c>
      <c r="AU115" s="413"/>
      <c r="AV115" s="404">
        <f>IF(ISBLANK(AY3),"",AT115/AT114)</f>
        <v>0.10144927536231885</v>
      </c>
      <c r="AW115" s="404"/>
      <c r="AX115" s="404">
        <f>IF(ISBLANK(AY3),"",(AT115+AT116)/AT114)</f>
        <v>0.97101449275362317</v>
      </c>
      <c r="AY115" s="412"/>
      <c r="AZ115" s="33"/>
      <c r="BA115" s="413">
        <f>IF(ISBLANK(BF3),"",COUNTIF(BA12:BA112,"=50"))</f>
        <v>0</v>
      </c>
      <c r="BB115" s="413"/>
      <c r="BC115" s="404">
        <f>IF(ISBLANK(BF3),"",BA115/BA114)</f>
        <v>0</v>
      </c>
      <c r="BD115" s="404"/>
      <c r="BE115" s="404">
        <f>IF(ISBLANK(BF3),"",(BA115+BA116)/BA114)</f>
        <v>0</v>
      </c>
      <c r="BF115" s="412"/>
      <c r="BG115" s="33"/>
      <c r="BH115" s="413">
        <f>IF(ISBLANK(BM3),"",COUNTIF(BH12:BH112,"=50"))</f>
        <v>1</v>
      </c>
      <c r="BI115" s="413"/>
      <c r="BJ115" s="404">
        <f>IF(ISBLANK(BM3),"",BH115/BH114)</f>
        <v>1.4492753623188406E-2</v>
      </c>
      <c r="BK115" s="404"/>
      <c r="BL115" s="404">
        <f>IF(ISBLANK(BM3),"",(BH115+BH116)/BH114)</f>
        <v>0.85507246376811596</v>
      </c>
      <c r="BM115" s="412"/>
      <c r="BN115" s="33"/>
      <c r="BO115" s="413">
        <f>IF(ISBLANK(BT3),"",COUNTIF(BO12:BO112,"=50"))</f>
        <v>8</v>
      </c>
      <c r="BP115" s="413"/>
      <c r="BQ115" s="404">
        <f>IF(ISBLANK(BT3),"",BO115/BO114)</f>
        <v>0.12121212121212122</v>
      </c>
      <c r="BR115" s="404"/>
      <c r="BS115" s="404">
        <f>IF(ISBLANK(BT3),"",(BO115+BO116)/BO114)</f>
        <v>0.24242424242424243</v>
      </c>
      <c r="BT115" s="412"/>
      <c r="BU115" s="33"/>
      <c r="BV115" s="413">
        <f>IF(ISBLANK(CA3),"",COUNTIF(BV12:BV112,"=50"))</f>
        <v>0</v>
      </c>
      <c r="BW115" s="413"/>
      <c r="BX115" s="404">
        <f>IF(ISBLANK(CA3),"",BV115/BV114)</f>
        <v>0</v>
      </c>
      <c r="BY115" s="404"/>
      <c r="BZ115" s="404">
        <f>IF(ISBLANK(CA3),"",(BV115+BV116)/BV114)</f>
        <v>0.9375</v>
      </c>
      <c r="CA115" s="412"/>
      <c r="CB115" s="33"/>
      <c r="CC115" s="413">
        <f>IF(ISBLANK(CH3),"",COUNTIF(CC12:CC112,"=50"))</f>
        <v>1</v>
      </c>
      <c r="CD115" s="413"/>
      <c r="CE115" s="404">
        <f>IF(ISBLANK(CH3),"",CC115/CC114)</f>
        <v>1.5873015873015872E-2</v>
      </c>
      <c r="CF115" s="404"/>
      <c r="CG115" s="404">
        <f>IF(ISBLANK(CH3),"",(CC115+CC116)/CC114)</f>
        <v>0.5714285714285714</v>
      </c>
      <c r="CH115" s="412"/>
      <c r="CI115" s="33"/>
      <c r="CJ115" s="413">
        <f>IF(ISBLANK(CO3),"",COUNTIF(CJ12:CJ112,"=50"))</f>
        <v>0</v>
      </c>
      <c r="CK115" s="413"/>
      <c r="CL115" s="404">
        <f>IF(ISBLANK(CO3),"",CJ115/CJ114)</f>
        <v>0</v>
      </c>
      <c r="CM115" s="404"/>
      <c r="CN115" s="404">
        <f>IF(ISBLANK(CO3),"",(CJ115+CJ116)/CJ114)</f>
        <v>0.76923076923076927</v>
      </c>
      <c r="CO115" s="412"/>
      <c r="CP115" s="33"/>
      <c r="CQ115" s="413">
        <f>IF(ISBLANK(CV3),"",COUNTIF(CQ12:CQ112,"=50"))</f>
        <v>10</v>
      </c>
      <c r="CR115" s="413"/>
      <c r="CS115" s="404">
        <f>IF(ISBLANK(CV3),"",CQ115/CQ114)</f>
        <v>0.15625</v>
      </c>
      <c r="CT115" s="404"/>
      <c r="CU115" s="404">
        <f>IF(ISBLANK(CV3),"",(CQ115+CQ116)/CQ114)</f>
        <v>0.984375</v>
      </c>
      <c r="CV115" s="412"/>
      <c r="CW115" s="33"/>
      <c r="CX115" s="413">
        <f>IF(ISBLANK(DC3),"",COUNTIF(CX12:CX112,"=50"))</f>
        <v>0</v>
      </c>
      <c r="CY115" s="413"/>
      <c r="CZ115" s="404">
        <f>IF(ISBLANK(DC3),"",CX115/CX114)</f>
        <v>0</v>
      </c>
      <c r="DA115" s="404"/>
      <c r="DB115" s="404">
        <f>IF(ISBLANK(DC3),"",(CX115+CX116)/CX114)</f>
        <v>0</v>
      </c>
      <c r="DC115" s="412"/>
      <c r="DD115" s="33"/>
      <c r="DE115" s="413">
        <f>IF(ISBLANK(DJ3),"",COUNTIF(DE12:DE112,"=50"))</f>
        <v>5</v>
      </c>
      <c r="DF115" s="413"/>
      <c r="DG115" s="404">
        <f>IF(ISBLANK(DJ3),"",DE115/DE114)</f>
        <v>8.4745762711864403E-2</v>
      </c>
      <c r="DH115" s="404"/>
      <c r="DI115" s="404">
        <f>IF(ISBLANK(DJ3),"",(DE115+DE116)/DE114)</f>
        <v>0.61016949152542377</v>
      </c>
      <c r="DJ115" s="412"/>
      <c r="DK115" s="33"/>
      <c r="DL115" s="413">
        <f>IF(ISBLANK(DQ3),"",COUNTIF(DL12:DL112,"=50"))</f>
        <v>1</v>
      </c>
      <c r="DM115" s="413"/>
      <c r="DN115" s="404">
        <f>IF(ISBLANK(DQ3),"",DL115/DL114)</f>
        <v>1.6393442622950821E-2</v>
      </c>
      <c r="DO115" s="404"/>
      <c r="DP115" s="404">
        <f>IF(ISBLANK(DQ3),"",(DL115+DL116)/DL114)</f>
        <v>1.6393442622950821E-2</v>
      </c>
      <c r="DQ115" s="412"/>
      <c r="DR115" s="33"/>
      <c r="DS115" s="413">
        <f>IF(ISBLANK(DX3),"",COUNTIF(DS12:DS112,"=50"))</f>
        <v>2</v>
      </c>
      <c r="DT115" s="413"/>
      <c r="DU115" s="404">
        <f>IF(ISBLANK(DX3),"",DS115/DS114)</f>
        <v>3.3333333333333333E-2</v>
      </c>
      <c r="DV115" s="404"/>
      <c r="DW115" s="404">
        <f>IF(ISBLANK(DX3),"",(DS115+DS116)/DS114)</f>
        <v>0.95</v>
      </c>
      <c r="DX115" s="412"/>
      <c r="DY115" s="33"/>
      <c r="DZ115" s="413">
        <f>IF(ISBLANK(EE3),"",COUNTIF(DZ12:DZ112,"=50"))</f>
        <v>11</v>
      </c>
      <c r="EA115" s="413"/>
      <c r="EB115" s="404">
        <f>IF(ISBLANK(EE3),"",DZ115/DZ114)</f>
        <v>0.1864406779661017</v>
      </c>
      <c r="EC115" s="404"/>
      <c r="ED115" s="404">
        <f>IF(ISBLANK(EE3),"",(DZ115+DZ116)/DZ114)</f>
        <v>0.88135593220338981</v>
      </c>
      <c r="EE115" s="412"/>
      <c r="EF115" s="33"/>
      <c r="EG115" s="413">
        <f>IF(ISBLANK(EL3),"",COUNTIF(EG12:EG112,"=50"))</f>
        <v>7</v>
      </c>
      <c r="EH115" s="413"/>
      <c r="EI115" s="404">
        <f>IF(ISBLANK(EL3),"",EG115/EG114)</f>
        <v>0.11864406779661017</v>
      </c>
      <c r="EJ115" s="404"/>
      <c r="EK115" s="404">
        <f>IF(ISBLANK(EL3),"",(EG115+EG116)/EG114)</f>
        <v>1</v>
      </c>
      <c r="EL115" s="412"/>
      <c r="EM115" s="33"/>
      <c r="EN115" s="413">
        <f>IF(ISBLANK(ES3),"",COUNTIF(EN12:EN112,"=50"))</f>
        <v>1</v>
      </c>
      <c r="EO115" s="413"/>
      <c r="EP115" s="404">
        <f>IF(ISBLANK(ES3),"",EN115/EN114)</f>
        <v>1.6666666666666666E-2</v>
      </c>
      <c r="EQ115" s="404"/>
      <c r="ER115" s="404">
        <f>IF(ISBLANK(ES3),"",(EN115+EN116)/EN114)</f>
        <v>1</v>
      </c>
      <c r="ES115" s="412"/>
      <c r="ET115" s="33"/>
      <c r="EU115" s="413">
        <f>IF(ISBLANK(EZ3),"",COUNTIF(EU12:EU112,"=50"))</f>
        <v>1</v>
      </c>
      <c r="EV115" s="413"/>
      <c r="EW115" s="404">
        <f>IF(ISBLANK(EZ3),"",EU115/EU114)</f>
        <v>1.8181818181818181E-2</v>
      </c>
      <c r="EX115" s="404"/>
      <c r="EY115" s="404">
        <f>IF(ISBLANK(EZ3),"",(EU115+EU116)/EU114)</f>
        <v>0.98181818181818181</v>
      </c>
      <c r="EZ115" s="412"/>
      <c r="FA115" s="33"/>
      <c r="FB115" s="413">
        <f>IF(ISBLANK(FG3),"",COUNTIF(FB12:FB112,"=50"))</f>
        <v>9</v>
      </c>
      <c r="FC115" s="413"/>
      <c r="FD115" s="404">
        <f>IF(ISBLANK(FG3),"",FB115/FB114)</f>
        <v>0.15517241379310345</v>
      </c>
      <c r="FE115" s="404"/>
      <c r="FF115" s="404">
        <f>IF(ISBLANK(FG3),"",(FB115+FB116)/FB114)</f>
        <v>0.43103448275862066</v>
      </c>
      <c r="FG115" s="412"/>
      <c r="FH115" s="33"/>
      <c r="FI115" s="413">
        <f>IF(ISBLANK(FN3),"",COUNTIF(FI12:FI112,"=50"))</f>
        <v>3</v>
      </c>
      <c r="FJ115" s="413"/>
      <c r="FK115" s="404">
        <f>IF(ISBLANK(FN3),"",FI115/FI114)</f>
        <v>5.4545454545454543E-2</v>
      </c>
      <c r="FL115" s="404"/>
      <c r="FM115" s="404">
        <f>IF(ISBLANK(FN3),"",(FI115+FI116)/FI114)</f>
        <v>1</v>
      </c>
      <c r="FN115" s="412"/>
      <c r="FO115" s="33"/>
      <c r="FP115" s="413">
        <f>IF(ISBLANK(FU3),"",COUNTIF(FP12:FP112,"=50"))</f>
        <v>4</v>
      </c>
      <c r="FQ115" s="413"/>
      <c r="FR115" s="404">
        <f>IF(ISBLANK(FU3),"",FP115/FP114)</f>
        <v>7.0175438596491224E-2</v>
      </c>
      <c r="FS115" s="404"/>
      <c r="FT115" s="404">
        <f>IF(ISBLANK(FU3),"",(FP115+FP116)/FP114)</f>
        <v>1</v>
      </c>
      <c r="FU115" s="412"/>
      <c r="FV115" s="33"/>
      <c r="FW115" s="413">
        <f>IF(ISBLANK(GB3),"",COUNTIF(FW12:FW112,"=50"))</f>
        <v>0</v>
      </c>
      <c r="FX115" s="413"/>
      <c r="FY115" s="404">
        <f>IF(ISBLANK(GB3),"",FW115/FW114)</f>
        <v>0</v>
      </c>
      <c r="FZ115" s="404"/>
      <c r="GA115" s="404">
        <f>IF(ISBLANK(GB3),"",(FW115+FW116)/FW114)</f>
        <v>2.0408163265306121E-2</v>
      </c>
      <c r="GB115" s="412"/>
      <c r="GC115" s="33"/>
      <c r="GD115" s="413">
        <f>IF(ISBLANK(GI3),"",COUNTIF(GD12:GD112,"=50"))</f>
        <v>0</v>
      </c>
      <c r="GE115" s="413"/>
      <c r="GF115" s="404">
        <f>IF(ISBLANK(GI3),"",GD115/GD114)</f>
        <v>0</v>
      </c>
      <c r="GG115" s="404"/>
      <c r="GH115" s="404">
        <f>IF(ISBLANK(GI3),"",(GD115+GD116)/GD114)</f>
        <v>0.04</v>
      </c>
      <c r="GI115" s="412"/>
      <c r="GJ115" s="33"/>
      <c r="GK115" s="413" t="str">
        <f>IF(ISBLANK(GP3),"",COUNTIF(GK12:GK112,"=50"))</f>
        <v/>
      </c>
      <c r="GL115" s="413"/>
      <c r="GM115" s="404" t="str">
        <f>IF(ISBLANK(GP3),"",GK115/GK114)</f>
        <v/>
      </c>
      <c r="GN115" s="404"/>
      <c r="GO115" s="404" t="str">
        <f>IF(ISBLANK(GP3),"",(GK115+GK116)/GK114)</f>
        <v/>
      </c>
      <c r="GP115" s="412"/>
      <c r="GQ115" s="33"/>
      <c r="GR115" s="413">
        <f>IF(ISBLANK(GW3),"",COUNTIF(GR12:GR112,"=50"))</f>
        <v>0</v>
      </c>
      <c r="GS115" s="413"/>
      <c r="GT115" s="404">
        <f>IF(ISBLANK(GW3),"",GR115/GR114)</f>
        <v>0</v>
      </c>
      <c r="GU115" s="404"/>
      <c r="GV115" s="404">
        <f>IF(ISBLANK(GW3),"",(GR115+GR116)/GR114)</f>
        <v>0</v>
      </c>
      <c r="GW115" s="412"/>
      <c r="GX115" s="33"/>
      <c r="GY115" s="413">
        <f>IF(ISBLANK(HD3),"",COUNTIF(GY12:GY112,"=50"))</f>
        <v>4</v>
      </c>
      <c r="GZ115" s="413"/>
      <c r="HA115" s="404">
        <f>IF(ISBLANK(HD3),"",GY115/GY114)</f>
        <v>8.3333333333333329E-2</v>
      </c>
      <c r="HB115" s="404"/>
      <c r="HC115" s="404">
        <f>IF(ISBLANK(HD3),"",(GY115+GY116)/GY114)</f>
        <v>0.22916666666666666</v>
      </c>
      <c r="HD115" s="412"/>
      <c r="HE115" s="33"/>
      <c r="HF115" s="413">
        <f>IF(ISBLANK(HK3),"",COUNTIF(HF12:HF112,"=50"))</f>
        <v>3</v>
      </c>
      <c r="HG115" s="413"/>
      <c r="HH115" s="404">
        <f>IF(ISBLANK(HK3),"",HF115/HF114)</f>
        <v>6.3829787234042548E-2</v>
      </c>
      <c r="HI115" s="404"/>
      <c r="HJ115" s="404">
        <f>IF(ISBLANK(HK3),"",(HF115+HF116)/HF114)</f>
        <v>1</v>
      </c>
      <c r="HK115" s="412"/>
      <c r="HL115" s="33"/>
      <c r="HM115" s="413">
        <f>IF(ISBLANK(HR3),"",COUNTIF(HM12:HM112,"=50"))</f>
        <v>0</v>
      </c>
      <c r="HN115" s="413"/>
      <c r="HO115" s="404">
        <f>IF(ISBLANK(HR3),"",HM115/HM114)</f>
        <v>0</v>
      </c>
      <c r="HP115" s="404"/>
      <c r="HQ115" s="404">
        <f>IF(ISBLANK(HR3),"",(HM115+HM116)/HM114)</f>
        <v>0.1</v>
      </c>
      <c r="HR115" s="412"/>
      <c r="HS115" s="33"/>
      <c r="HT115" s="413">
        <f>IF(ISBLANK(HY3),"",COUNTIF(HT12:HT112,"=50"))</f>
        <v>8</v>
      </c>
      <c r="HU115" s="413"/>
      <c r="HV115" s="404">
        <f>IF(ISBLANK(HY3),"",HT115/HT114)</f>
        <v>0.17391304347826086</v>
      </c>
      <c r="HW115" s="404"/>
      <c r="HX115" s="404">
        <f>IF(ISBLANK(HY3),"",(HT115+HT116)/HT114)</f>
        <v>0.97826086956521741</v>
      </c>
      <c r="HY115" s="412"/>
      <c r="HZ115" s="33"/>
      <c r="IA115" s="413">
        <f>IF(ISBLANK(IF3),"",COUNTIF(IA12:IA112,"=50"))</f>
        <v>13</v>
      </c>
      <c r="IB115" s="413"/>
      <c r="IC115" s="404">
        <f>IF(ISBLANK(IF3),"",IA115/IA114)</f>
        <v>0.25</v>
      </c>
      <c r="ID115" s="404"/>
      <c r="IE115" s="404">
        <f>IF(ISBLANK(IF3),"",(IA115+IA116)/IA114)</f>
        <v>0.86538461538461542</v>
      </c>
      <c r="IF115" s="412"/>
      <c r="IG115" s="33"/>
      <c r="IH115" s="413">
        <f>IF(ISBLANK(IM3),"",COUNTIF(IH12:IH112,"=50"))</f>
        <v>8</v>
      </c>
      <c r="II115" s="413"/>
      <c r="IJ115" s="404">
        <f>IF(ISBLANK(IM3),"",IH115/IH114)</f>
        <v>0.16</v>
      </c>
      <c r="IK115" s="404"/>
      <c r="IL115" s="404">
        <f>IF(ISBLANK(IM3),"",(IH115+IH116)/IH114)</f>
        <v>1</v>
      </c>
      <c r="IM115" s="412"/>
      <c r="IN115" s="33"/>
      <c r="IO115" s="413">
        <f>IF(ISBLANK(IT3),"",COUNTIF(IO12:IO112,"=50"))</f>
        <v>8</v>
      </c>
      <c r="IP115" s="413"/>
      <c r="IQ115" s="404">
        <f>IF(ISBLANK(IT3),"",IO115/IO114)</f>
        <v>0.15686274509803921</v>
      </c>
      <c r="IR115" s="404"/>
      <c r="IS115" s="404">
        <f>IF(ISBLANK(IT3),"",(IO115+IO116)/IO114)</f>
        <v>0.98039215686274506</v>
      </c>
      <c r="IT115" s="412"/>
      <c r="IU115" s="33"/>
      <c r="IV115" s="413">
        <f>IF(ISBLANK(JA3),"",COUNTIF(IV12:IV112,"=50"))</f>
        <v>9</v>
      </c>
      <c r="IW115" s="413"/>
      <c r="IX115" s="404">
        <f>IF(ISBLANK(JA3),"",IV115/IV114)</f>
        <v>0.1875</v>
      </c>
      <c r="IY115" s="404"/>
      <c r="IZ115" s="404">
        <f>IF(ISBLANK(JA3),"",(IV115+IV116)/IV114)</f>
        <v>1</v>
      </c>
      <c r="JA115" s="412"/>
      <c r="JB115" s="33"/>
      <c r="JC115" s="413" t="str">
        <f>IF(ISBLANK(JH3),"",COUNTIF(JC12:JC112,"=50"))</f>
        <v/>
      </c>
      <c r="JD115" s="413"/>
      <c r="JE115" s="404" t="str">
        <f>IF(ISBLANK(JH3),"",JC115/JC114)</f>
        <v/>
      </c>
      <c r="JF115" s="404"/>
      <c r="JG115" s="404" t="str">
        <f>IF(ISBLANK(JH3),"",(JC115+JC116)/JC114)</f>
        <v/>
      </c>
      <c r="JH115" s="412"/>
      <c r="JI115" s="33"/>
      <c r="JJ115" s="413" t="str">
        <f>IF(ISBLANK(JO3),"",COUNTIF(JJ12:JJ112,"=50"))</f>
        <v/>
      </c>
      <c r="JK115" s="413"/>
      <c r="JL115" s="404" t="str">
        <f>IF(ISBLANK(JO3),"",JJ115/JJ114)</f>
        <v/>
      </c>
      <c r="JM115" s="404"/>
      <c r="JN115" s="404" t="str">
        <f>IF(ISBLANK(JO3),"",(JJ115+JJ116)/JJ114)</f>
        <v/>
      </c>
      <c r="JO115" s="412"/>
      <c r="JP115" s="33"/>
      <c r="JQ115" s="413" t="str">
        <f>IF(ISBLANK(JV3),"",COUNTIF(JQ12:JQ112,"=50"))</f>
        <v/>
      </c>
      <c r="JR115" s="413"/>
      <c r="JS115" s="404" t="str">
        <f>IF(ISBLANK(JV3),"",JQ115/JQ114)</f>
        <v/>
      </c>
      <c r="JT115" s="404"/>
      <c r="JU115" s="404" t="str">
        <f>IF(ISBLANK(JV3),"",(JQ115+JQ116)/JQ114)</f>
        <v/>
      </c>
      <c r="JV115" s="412"/>
      <c r="JW115" s="33"/>
      <c r="JX115" s="413" t="str">
        <f>IF(ISBLANK(KC3),"",COUNTIF(JX12:JX112,"=50"))</f>
        <v/>
      </c>
      <c r="JY115" s="413"/>
      <c r="JZ115" s="404" t="str">
        <f>IF(ISBLANK(KC3),"",JX115/JX114)</f>
        <v/>
      </c>
      <c r="KA115" s="404"/>
      <c r="KB115" s="404" t="str">
        <f>IF(ISBLANK(KC3),"",(JX115+JX116)/JX114)</f>
        <v/>
      </c>
      <c r="KC115" s="412"/>
      <c r="KD115" s="33"/>
      <c r="KE115" s="413" t="str">
        <f>IF(ISBLANK(KJ3),"",COUNTIF(KE12:KE112,"=50"))</f>
        <v/>
      </c>
      <c r="KF115" s="413"/>
      <c r="KG115" s="404" t="str">
        <f>IF(ISBLANK(KJ3),"",KE115/KE114)</f>
        <v/>
      </c>
      <c r="KH115" s="404"/>
      <c r="KI115" s="404" t="str">
        <f>IF(ISBLANK(KJ3),"",(KE115+KE116)/KE114)</f>
        <v/>
      </c>
      <c r="KJ115" s="412"/>
      <c r="KK115" s="33"/>
      <c r="KL115" s="413" t="str">
        <f>IF(ISBLANK(KQ3),"",COUNTIF(KL12:KL112,"=50"))</f>
        <v/>
      </c>
      <c r="KM115" s="413"/>
      <c r="KN115" s="404" t="str">
        <f>IF(ISBLANK(KQ3),"",KL115/KL114)</f>
        <v/>
      </c>
      <c r="KO115" s="404"/>
      <c r="KP115" s="404" t="str">
        <f>IF(ISBLANK(KQ3),"",(KL115+KL116)/KL114)</f>
        <v/>
      </c>
      <c r="KQ115" s="412"/>
      <c r="KR115" s="111"/>
      <c r="KS115" s="413" t="str">
        <f>IF(ISBLANK(KX3),"",COUNTIF(KS12:KS112,"=50"))</f>
        <v/>
      </c>
      <c r="KT115" s="413"/>
      <c r="KU115" s="404" t="str">
        <f>IF(ISBLANK(KX3),"",KS115/KS114)</f>
        <v/>
      </c>
      <c r="KV115" s="404"/>
      <c r="KW115" s="404" t="str">
        <f>IF(ISBLANK(KX3),"",(KS115+KS116)/KS114)</f>
        <v/>
      </c>
      <c r="KX115" s="412"/>
      <c r="KY115" s="33"/>
      <c r="KZ115" s="413" t="str">
        <f>IF(ISBLANK(LE3),"",COUNTIF(KZ12:KZ112,"=50"))</f>
        <v/>
      </c>
      <c r="LA115" s="413"/>
      <c r="LB115" s="404" t="str">
        <f>IF(ISBLANK(LE3),"",KZ115/KZ114)</f>
        <v/>
      </c>
      <c r="LC115" s="404"/>
      <c r="LD115" s="404" t="str">
        <f>IF(ISBLANK(LE3),"",(KZ115+KZ116)/KZ114)</f>
        <v/>
      </c>
      <c r="LE115" s="412"/>
      <c r="LF115" s="33"/>
      <c r="LG115" s="413" t="str">
        <f>IF(ISBLANK(LL3),"",COUNTIF(LG12:LG112,"=50"))</f>
        <v/>
      </c>
      <c r="LH115" s="413"/>
      <c r="LI115" s="404" t="str">
        <f>IF(ISBLANK(LL3),"",LG115/LG114)</f>
        <v/>
      </c>
      <c r="LJ115" s="404"/>
      <c r="LK115" s="404" t="str">
        <f>IF(ISBLANK(LL3),"",(LG115+LG116)/LG114)</f>
        <v/>
      </c>
      <c r="LL115" s="412"/>
      <c r="LM115" s="33"/>
      <c r="LN115" s="413" t="str">
        <f>IF(ISBLANK(LS3),"",COUNTIF(LN12:LN112,"=50"))</f>
        <v/>
      </c>
      <c r="LO115" s="413"/>
      <c r="LP115" s="404" t="str">
        <f>IF(ISBLANK(LS3),"",LN115/LN114)</f>
        <v/>
      </c>
      <c r="LQ115" s="404"/>
      <c r="LR115" s="404" t="str">
        <f>IF(ISBLANK(LS3),"",(LN115+LN116)/LN114)</f>
        <v/>
      </c>
      <c r="LS115" s="412"/>
      <c r="LT115" s="33"/>
      <c r="LU115" s="413" t="str">
        <f>IF(ISBLANK(LZ3),"",COUNTIF(LU12:LU112,"=50"))</f>
        <v/>
      </c>
      <c r="LV115" s="413"/>
      <c r="LW115" s="404" t="str">
        <f>IF(ISBLANK(LZ3),"",LU115/LU114)</f>
        <v/>
      </c>
      <c r="LX115" s="404"/>
      <c r="LY115" s="404" t="str">
        <f>IF(ISBLANK(LZ3),"",(LU115+LU116)/LU114)</f>
        <v/>
      </c>
      <c r="LZ115" s="412"/>
      <c r="MA115" s="33"/>
      <c r="MB115" s="413" t="str">
        <f>IF(ISBLANK(MG3),"",COUNTIF(MB12:MB112,"=50"))</f>
        <v/>
      </c>
      <c r="MC115" s="413"/>
      <c r="MD115" s="404" t="str">
        <f>IF(ISBLANK(MG3),"",MB115/MB114)</f>
        <v/>
      </c>
      <c r="ME115" s="404"/>
      <c r="MF115" s="404" t="str">
        <f>IF(ISBLANK(MG3),"",(MB115+MB116)/MB114)</f>
        <v/>
      </c>
      <c r="MG115" s="412"/>
      <c r="MH115" s="33"/>
      <c r="MI115" s="413" t="str">
        <f>IF(ISBLANK(MN3),"",COUNTIF(MI12:MI112,"=50"))</f>
        <v/>
      </c>
      <c r="MJ115" s="413"/>
      <c r="MK115" s="404" t="str">
        <f>IF(ISBLANK(MN3),"",MI115/MI114)</f>
        <v/>
      </c>
      <c r="ML115" s="404"/>
      <c r="MM115" s="404" t="str">
        <f>IF(ISBLANK(MN3),"",(MI115+MI116)/MI114)</f>
        <v/>
      </c>
      <c r="MN115" s="412"/>
      <c r="MO115" s="33"/>
      <c r="MP115" s="413" t="str">
        <f>IF(ISBLANK(MU3),"",COUNTIF(MP12:MP112,"=50"))</f>
        <v/>
      </c>
      <c r="MQ115" s="413"/>
      <c r="MR115" s="404" t="str">
        <f>IF(ISBLANK(MU3),"",MP115/MP114)</f>
        <v/>
      </c>
      <c r="MS115" s="404"/>
      <c r="MT115" s="404" t="str">
        <f>IF(ISBLANK(MU3),"",(MP115+MP116)/MP114)</f>
        <v/>
      </c>
      <c r="MU115" s="412"/>
      <c r="MV115" s="33"/>
      <c r="MW115" s="413" t="str">
        <f>IF(ISBLANK(NB3),"",COUNTIF(MW12:MW112,"=50"))</f>
        <v/>
      </c>
      <c r="MX115" s="413"/>
      <c r="MY115" s="404" t="str">
        <f>IF(ISBLANK(NB3),"",MW115/MW114)</f>
        <v/>
      </c>
      <c r="MZ115" s="404"/>
      <c r="NA115" s="404" t="str">
        <f>IF(ISBLANK(NB3),"",(MW115+MW116)/MW114)</f>
        <v/>
      </c>
      <c r="NB115" s="412"/>
      <c r="NC115" s="33"/>
      <c r="ND115" s="413" t="str">
        <f>IF(ISBLANK(NI3),"",COUNTIF(ND12:ND112,"=50"))</f>
        <v/>
      </c>
      <c r="NE115" s="413"/>
      <c r="NF115" s="404" t="str">
        <f>IF(ISBLANK(NI3),"",ND115/ND114)</f>
        <v/>
      </c>
      <c r="NG115" s="404"/>
      <c r="NH115" s="404" t="str">
        <f>IF(ISBLANK(NI3),"",(ND115+ND116)/ND114)</f>
        <v/>
      </c>
      <c r="NI115" s="412"/>
      <c r="NJ115" s="33"/>
      <c r="NK115" s="413" t="str">
        <f>IF(ISBLANK(NP3),"",COUNTIF(NK12:NK112,"=50"))</f>
        <v/>
      </c>
      <c r="NL115" s="413"/>
      <c r="NM115" s="404" t="str">
        <f>IF(ISBLANK(NP3),"",NK115/NK114)</f>
        <v/>
      </c>
      <c r="NN115" s="404"/>
      <c r="NO115" s="404" t="str">
        <f>IF(ISBLANK(NP3),"",(NK115+NK116)/NK114)</f>
        <v/>
      </c>
      <c r="NP115" s="412"/>
      <c r="NQ115" s="33"/>
      <c r="NR115" s="413" t="str">
        <f>IF(ISBLANK(NW3),"",COUNTIF(NR12:NR112,"=50"))</f>
        <v/>
      </c>
      <c r="NS115" s="413"/>
      <c r="NT115" s="404" t="str">
        <f>IF(ISBLANK(NW3),"",NR115/NR114)</f>
        <v/>
      </c>
      <c r="NU115" s="404"/>
      <c r="NV115" s="404" t="str">
        <f>IF(ISBLANK(NW3),"",(NR115+NR116)/NR114)</f>
        <v/>
      </c>
      <c r="NW115" s="412"/>
      <c r="NX115" s="33"/>
      <c r="NY115" s="413" t="str">
        <f>IF(ISBLANK(OD3),"",COUNTIF(NY12:NY112,"=50"))</f>
        <v/>
      </c>
      <c r="NZ115" s="413"/>
      <c r="OA115" s="404" t="str">
        <f>IF(ISBLANK(OD3),"",NY115/NY114)</f>
        <v/>
      </c>
      <c r="OB115" s="404"/>
      <c r="OC115" s="404" t="str">
        <f>IF(ISBLANK(OD3),"",(NY115+NY116)/NY114)</f>
        <v/>
      </c>
      <c r="OD115" s="412"/>
      <c r="OE115" s="33"/>
      <c r="OF115" s="413" t="str">
        <f>IF(ISBLANK(OK3),"",COUNTIF(OF12:OF112,"=50"))</f>
        <v/>
      </c>
      <c r="OG115" s="413"/>
      <c r="OH115" s="404" t="str">
        <f>IF(ISBLANK(OK3),"",OF115/OF114)</f>
        <v/>
      </c>
      <c r="OI115" s="404"/>
      <c r="OJ115" s="404" t="str">
        <f>IF(ISBLANK(OK3),"",(OF115+OF116)/OF114)</f>
        <v/>
      </c>
      <c r="OK115" s="412"/>
      <c r="OL115" s="33"/>
      <c r="OM115" s="413" t="str">
        <f>IF(ISBLANK(OR3),"",COUNTIF(OM12:OM112,"=50"))</f>
        <v/>
      </c>
      <c r="ON115" s="413"/>
      <c r="OO115" s="404" t="str">
        <f>IF(ISBLANK(OR3),"",OM115/OM114)</f>
        <v/>
      </c>
      <c r="OP115" s="404"/>
      <c r="OQ115" s="404" t="str">
        <f>IF(ISBLANK(OR3),"",(OM115+OM116)/OM114)</f>
        <v/>
      </c>
      <c r="OR115" s="412"/>
      <c r="OS115" s="33"/>
      <c r="OT115" s="413" t="str">
        <f>IF(ISBLANK(OY3),"",COUNTIF(OT12:OT112,"=50"))</f>
        <v/>
      </c>
      <c r="OU115" s="413"/>
      <c r="OV115" s="404" t="str">
        <f>IF(ISBLANK(OY3),"",OT115/OT114)</f>
        <v/>
      </c>
      <c r="OW115" s="404"/>
      <c r="OX115" s="404" t="str">
        <f>IF(ISBLANK(OY3),"",(OT115+OT116)/OT114)</f>
        <v/>
      </c>
      <c r="OY115" s="412"/>
      <c r="OZ115" s="33"/>
      <c r="PA115" s="413" t="str">
        <f>IF(ISBLANK(PF3),"",COUNTIF(PA12:PA112,"=50"))</f>
        <v/>
      </c>
      <c r="PB115" s="413"/>
      <c r="PC115" s="404" t="str">
        <f>IF(ISBLANK(PF3),"",PA115/PA114)</f>
        <v/>
      </c>
      <c r="PD115" s="404"/>
      <c r="PE115" s="404" t="str">
        <f>IF(ISBLANK(PF3),"",(PA115+PA116)/PA114)</f>
        <v/>
      </c>
      <c r="PF115" s="412"/>
      <c r="PG115" s="33"/>
      <c r="PH115" s="413" t="str">
        <f>IF(ISBLANK(PM3),"",COUNTIF(PH12:PH112,"=50"))</f>
        <v/>
      </c>
      <c r="PI115" s="413"/>
      <c r="PJ115" s="404" t="str">
        <f>IF(ISBLANK(PM3),"",PH115/PH114)</f>
        <v/>
      </c>
      <c r="PK115" s="404"/>
      <c r="PL115" s="404" t="str">
        <f>IF(ISBLANK(PM3),"",(PH115+PH116)/PH114)</f>
        <v/>
      </c>
      <c r="PM115" s="412"/>
      <c r="PN115" s="33"/>
      <c r="PO115" s="413" t="str">
        <f>IF(ISBLANK(PT3),"",COUNTIF(PO12:PO112,"=50"))</f>
        <v/>
      </c>
      <c r="PP115" s="413"/>
      <c r="PQ115" s="404" t="str">
        <f>IF(ISBLANK(PT3),"",PO115/PO114)</f>
        <v/>
      </c>
      <c r="PR115" s="404"/>
      <c r="PS115" s="404" t="str">
        <f>IF(ISBLANK(PT3),"",(PO115+PO116)/PO114)</f>
        <v/>
      </c>
      <c r="PT115" s="412"/>
      <c r="PU115" s="33"/>
      <c r="PV115" s="413" t="str">
        <f>IF(ISBLANK(QA3),"",COUNTIF(PV12:PV112,"=50"))</f>
        <v/>
      </c>
      <c r="PW115" s="413"/>
      <c r="PX115" s="404" t="str">
        <f>IF(ISBLANK(QA3),"",PV115/PV114)</f>
        <v/>
      </c>
      <c r="PY115" s="404"/>
      <c r="PZ115" s="404" t="str">
        <f>IF(ISBLANK(QA3),"",(PV115+PV116)/PV114)</f>
        <v/>
      </c>
      <c r="QA115" s="412"/>
    </row>
    <row r="116" spans="1:443" ht="15" customHeight="1">
      <c r="A116" s="421"/>
      <c r="B116" s="55" t="s">
        <v>268</v>
      </c>
      <c r="C116" s="54"/>
      <c r="D116" s="413">
        <f>COUNTIF(E12:E112,"=20")</f>
        <v>73</v>
      </c>
      <c r="E116" s="413"/>
      <c r="F116" s="404">
        <f>D116/D114</f>
        <v>0.82954545454545459</v>
      </c>
      <c r="G116" s="404"/>
      <c r="H116" s="404"/>
      <c r="I116" s="412"/>
      <c r="J116" s="33"/>
      <c r="K116" s="413">
        <f>COUNTIF(L12:L112,"=20")</f>
        <v>52</v>
      </c>
      <c r="L116" s="413"/>
      <c r="M116" s="404">
        <f>K116/K114</f>
        <v>0.65822784810126578</v>
      </c>
      <c r="N116" s="404"/>
      <c r="O116" s="404"/>
      <c r="P116" s="412"/>
      <c r="Q116" s="33"/>
      <c r="R116" s="413">
        <f>IF(ISBLANK(W3),"",COUNTIF(S12:S112,"=20"))</f>
        <v>7</v>
      </c>
      <c r="S116" s="413"/>
      <c r="T116" s="404">
        <f>IF(ISBLANK(W3),"",R116/R114)</f>
        <v>8.4337349397590355E-2</v>
      </c>
      <c r="U116" s="404"/>
      <c r="V116" s="404"/>
      <c r="W116" s="412"/>
      <c r="X116" s="33"/>
      <c r="Y116" s="413">
        <f>IF(ISBLANK(AD3),"",COUNTIF(Z12:Z112,"=20"))</f>
        <v>64</v>
      </c>
      <c r="Z116" s="413"/>
      <c r="AA116" s="404">
        <f>IF(ISBLANK(AD3),"",Y116/Y114)</f>
        <v>0.91428571428571426</v>
      </c>
      <c r="AB116" s="404"/>
      <c r="AC116" s="404"/>
      <c r="AD116" s="412"/>
      <c r="AE116" s="33"/>
      <c r="AF116" s="413">
        <f>IF(ISBLANK(AK3),"",COUNTIF(AG12:AG112,"=20"))</f>
        <v>51</v>
      </c>
      <c r="AG116" s="413"/>
      <c r="AH116" s="404">
        <f>IF(ISBLANK(AK3),"",AF116/AF114)</f>
        <v>0.92727272727272725</v>
      </c>
      <c r="AI116" s="404"/>
      <c r="AJ116" s="404"/>
      <c r="AK116" s="412"/>
      <c r="AL116" s="33"/>
      <c r="AM116" s="413">
        <f>IF(ISBLANK(AR3),"",COUNTIF(AN12:AN112,"=20"))</f>
        <v>44</v>
      </c>
      <c r="AN116" s="413"/>
      <c r="AO116" s="404">
        <f>IF(ISBLANK(AR3),"",AM116/AM114)</f>
        <v>0.72131147540983609</v>
      </c>
      <c r="AP116" s="404"/>
      <c r="AQ116" s="404"/>
      <c r="AR116" s="412"/>
      <c r="AS116" s="33"/>
      <c r="AT116" s="413">
        <f>IF(ISBLANK(AY3),"",COUNTIF(AU12:AU112,"=20"))</f>
        <v>60</v>
      </c>
      <c r="AU116" s="413"/>
      <c r="AV116" s="404">
        <f>IF(ISBLANK(AY3),"",AT116/AT114)</f>
        <v>0.86956521739130432</v>
      </c>
      <c r="AW116" s="404"/>
      <c r="AX116" s="404"/>
      <c r="AY116" s="412"/>
      <c r="AZ116" s="33"/>
      <c r="BA116" s="413">
        <f>IF(ISBLANK(BF3),"",COUNTIF(BB12:BB112,"=20"))</f>
        <v>0</v>
      </c>
      <c r="BB116" s="413"/>
      <c r="BC116" s="404">
        <f>IF(ISBLANK(BF3),"",BA116/BA114)</f>
        <v>0</v>
      </c>
      <c r="BD116" s="404"/>
      <c r="BE116" s="404"/>
      <c r="BF116" s="412"/>
      <c r="BG116" s="33"/>
      <c r="BH116" s="413">
        <f>IF(ISBLANK(BM3),"",COUNTIF(BI12:BI112,"=20"))</f>
        <v>58</v>
      </c>
      <c r="BI116" s="413"/>
      <c r="BJ116" s="404">
        <f>IF(ISBLANK(BM3),"",BH116/BH114)</f>
        <v>0.84057971014492749</v>
      </c>
      <c r="BK116" s="404"/>
      <c r="BL116" s="404"/>
      <c r="BM116" s="412"/>
      <c r="BN116" s="33"/>
      <c r="BO116" s="413">
        <f>IF(ISBLANK(BT3),"",COUNTIF(BP12:BP112,"=20"))</f>
        <v>8</v>
      </c>
      <c r="BP116" s="413"/>
      <c r="BQ116" s="404">
        <f>IF(ISBLANK(BT3),"",BO116/BO114)</f>
        <v>0.12121212121212122</v>
      </c>
      <c r="BR116" s="404"/>
      <c r="BS116" s="404"/>
      <c r="BT116" s="412"/>
      <c r="BU116" s="33"/>
      <c r="BV116" s="413">
        <f>IF(ISBLANK(CA3),"",COUNTIF(BW12:BW112,"=20"))</f>
        <v>60</v>
      </c>
      <c r="BW116" s="413"/>
      <c r="BX116" s="404">
        <f>IF(ISBLANK(CA3),"",BV116/BV114)</f>
        <v>0.9375</v>
      </c>
      <c r="BY116" s="404"/>
      <c r="BZ116" s="404"/>
      <c r="CA116" s="412"/>
      <c r="CB116" s="33"/>
      <c r="CC116" s="413">
        <f>IF(ISBLANK(CH3),"",COUNTIF(CD12:CD112,"=20"))</f>
        <v>35</v>
      </c>
      <c r="CD116" s="413"/>
      <c r="CE116" s="404">
        <f>IF(ISBLANK(CH3),"",CC116/CC114)</f>
        <v>0.55555555555555558</v>
      </c>
      <c r="CF116" s="404"/>
      <c r="CG116" s="404"/>
      <c r="CH116" s="412"/>
      <c r="CI116" s="33"/>
      <c r="CJ116" s="413">
        <f>IF(ISBLANK(CO3),"",COUNTIF(CK12:CK112,"=20"))</f>
        <v>50</v>
      </c>
      <c r="CK116" s="413"/>
      <c r="CL116" s="404">
        <f>IF(ISBLANK(CO3),"",CJ116/CJ114)</f>
        <v>0.76923076923076927</v>
      </c>
      <c r="CM116" s="404"/>
      <c r="CN116" s="404"/>
      <c r="CO116" s="412"/>
      <c r="CP116" s="33"/>
      <c r="CQ116" s="413">
        <f>IF(ISBLANK(CV3),"",COUNTIF(CR12:CR112,"=20"))</f>
        <v>53</v>
      </c>
      <c r="CR116" s="413"/>
      <c r="CS116" s="404">
        <f>IF(ISBLANK(CV3),"",CQ116/CQ114)</f>
        <v>0.828125</v>
      </c>
      <c r="CT116" s="404"/>
      <c r="CU116" s="404"/>
      <c r="CV116" s="412"/>
      <c r="CW116" s="33"/>
      <c r="CX116" s="413">
        <f>IF(ISBLANK(DC3),"",COUNTIF(CY12:CY112,"=20"))</f>
        <v>0</v>
      </c>
      <c r="CY116" s="413"/>
      <c r="CZ116" s="404">
        <f>IF(ISBLANK(DC3),"",CX116/CX114)</f>
        <v>0</v>
      </c>
      <c r="DA116" s="404"/>
      <c r="DB116" s="404"/>
      <c r="DC116" s="412"/>
      <c r="DD116" s="33"/>
      <c r="DE116" s="413">
        <f>IF(ISBLANK(DJ3),"",COUNTIF(DF12:DF112,"=20"))</f>
        <v>31</v>
      </c>
      <c r="DF116" s="413"/>
      <c r="DG116" s="404">
        <f>IF(ISBLANK(DJ3),"",DE116/DE114)</f>
        <v>0.52542372881355937</v>
      </c>
      <c r="DH116" s="404"/>
      <c r="DI116" s="404"/>
      <c r="DJ116" s="412"/>
      <c r="DK116" s="33"/>
      <c r="DL116" s="413">
        <f>IF(ISBLANK(DQ3),"",COUNTIF(DM12:DM112,"=20"))</f>
        <v>0</v>
      </c>
      <c r="DM116" s="413"/>
      <c r="DN116" s="404">
        <f>IF(ISBLANK(DQ3),"",DL116/DL114)</f>
        <v>0</v>
      </c>
      <c r="DO116" s="404"/>
      <c r="DP116" s="404"/>
      <c r="DQ116" s="412"/>
      <c r="DR116" s="33"/>
      <c r="DS116" s="413">
        <f>IF(ISBLANK(DX3),"",COUNTIF(DT12:DT112,"=20"))</f>
        <v>55</v>
      </c>
      <c r="DT116" s="413"/>
      <c r="DU116" s="404">
        <f>IF(ISBLANK(DX3),"",DS116/DS114)</f>
        <v>0.91666666666666663</v>
      </c>
      <c r="DV116" s="404"/>
      <c r="DW116" s="404"/>
      <c r="DX116" s="412"/>
      <c r="DY116" s="33"/>
      <c r="DZ116" s="413">
        <f>IF(ISBLANK(EE3),"",COUNTIF(EA12:EA112,"=20"))</f>
        <v>41</v>
      </c>
      <c r="EA116" s="413"/>
      <c r="EB116" s="404">
        <f>IF(ISBLANK(EE3),"",DZ116/DZ114)</f>
        <v>0.69491525423728817</v>
      </c>
      <c r="EC116" s="404"/>
      <c r="ED116" s="404"/>
      <c r="EE116" s="412"/>
      <c r="EF116" s="33"/>
      <c r="EG116" s="413">
        <f>IF(ISBLANK(EL3),"",COUNTIF(EH12:EH112,"=20"))</f>
        <v>52</v>
      </c>
      <c r="EH116" s="413"/>
      <c r="EI116" s="404">
        <f>IF(ISBLANK(EL3),"",EG116/EG114)</f>
        <v>0.88135593220338981</v>
      </c>
      <c r="EJ116" s="404"/>
      <c r="EK116" s="404"/>
      <c r="EL116" s="412"/>
      <c r="EM116" s="33"/>
      <c r="EN116" s="413">
        <f>IF(ISBLANK(ES3),"",COUNTIF(EO12:EO112,"=20"))</f>
        <v>59</v>
      </c>
      <c r="EO116" s="413"/>
      <c r="EP116" s="404">
        <f>IF(ISBLANK(ES3),"",EN116/EN114)</f>
        <v>0.98333333333333328</v>
      </c>
      <c r="EQ116" s="404"/>
      <c r="ER116" s="404"/>
      <c r="ES116" s="412"/>
      <c r="ET116" s="33"/>
      <c r="EU116" s="413">
        <f>IF(ISBLANK(EZ3),"",COUNTIF(EV12:EV112,"=20"))</f>
        <v>53</v>
      </c>
      <c r="EV116" s="413"/>
      <c r="EW116" s="404">
        <f>IF(ISBLANK(EZ3),"",EU116/EU114)</f>
        <v>0.96363636363636362</v>
      </c>
      <c r="EX116" s="404"/>
      <c r="EY116" s="404"/>
      <c r="EZ116" s="412"/>
      <c r="FA116" s="33"/>
      <c r="FB116" s="413">
        <f>IF(ISBLANK(FG3),"",COUNTIF(FC12:FC112,"=20"))</f>
        <v>16</v>
      </c>
      <c r="FC116" s="413"/>
      <c r="FD116" s="404">
        <f>IF(ISBLANK(FG3),"",FB116/FB114)</f>
        <v>0.27586206896551724</v>
      </c>
      <c r="FE116" s="404"/>
      <c r="FF116" s="404"/>
      <c r="FG116" s="412"/>
      <c r="FH116" s="33"/>
      <c r="FI116" s="413">
        <f>IF(ISBLANK(FN3),"",COUNTIF(FJ12:FJ112,"=20"))</f>
        <v>52</v>
      </c>
      <c r="FJ116" s="413"/>
      <c r="FK116" s="404">
        <f>IF(ISBLANK(FN3),"",FI116/FI114)</f>
        <v>0.94545454545454544</v>
      </c>
      <c r="FL116" s="404"/>
      <c r="FM116" s="404"/>
      <c r="FN116" s="412"/>
      <c r="FO116" s="33"/>
      <c r="FP116" s="413">
        <f>IF(ISBLANK(FU3),"",COUNTIF(FQ12:FQ112,"=20"))</f>
        <v>53</v>
      </c>
      <c r="FQ116" s="413"/>
      <c r="FR116" s="404">
        <f>IF(ISBLANK(FU3),"",FP116/FP114)</f>
        <v>0.92982456140350878</v>
      </c>
      <c r="FS116" s="404"/>
      <c r="FT116" s="404"/>
      <c r="FU116" s="412"/>
      <c r="FV116" s="33"/>
      <c r="FW116" s="413">
        <f>IF(ISBLANK(GB3),"",COUNTIF(FX12:FX112,"=20"))</f>
        <v>1</v>
      </c>
      <c r="FX116" s="413"/>
      <c r="FY116" s="404">
        <f>IF(ISBLANK(GB3),"",FW116/FW114)</f>
        <v>2.0408163265306121E-2</v>
      </c>
      <c r="FZ116" s="404"/>
      <c r="GA116" s="404"/>
      <c r="GB116" s="412"/>
      <c r="GC116" s="33"/>
      <c r="GD116" s="413">
        <f>IF(ISBLANK(GI3),"",COUNTIF(GE12:GE112,"=20"))</f>
        <v>2</v>
      </c>
      <c r="GE116" s="413"/>
      <c r="GF116" s="404">
        <f>IF(ISBLANK(GI3),"",GD116/GD114)</f>
        <v>0.04</v>
      </c>
      <c r="GG116" s="404"/>
      <c r="GH116" s="404"/>
      <c r="GI116" s="412"/>
      <c r="GJ116" s="33"/>
      <c r="GK116" s="413" t="str">
        <f>IF(ISBLANK(GP3),"",COUNTIF(GL12:GL112,"=20"))</f>
        <v/>
      </c>
      <c r="GL116" s="413"/>
      <c r="GM116" s="404" t="str">
        <f>IF(ISBLANK(GP3),"",GK116/GK114)</f>
        <v/>
      </c>
      <c r="GN116" s="404"/>
      <c r="GO116" s="404"/>
      <c r="GP116" s="412"/>
      <c r="GQ116" s="33"/>
      <c r="GR116" s="413">
        <f>IF(ISBLANK(GW3),"",COUNTIF(GS12:GS112,"=20"))</f>
        <v>0</v>
      </c>
      <c r="GS116" s="413"/>
      <c r="GT116" s="404">
        <f>IF(ISBLANK(GW3),"",GR116/GR114)</f>
        <v>0</v>
      </c>
      <c r="GU116" s="404"/>
      <c r="GV116" s="404"/>
      <c r="GW116" s="412"/>
      <c r="GX116" s="33"/>
      <c r="GY116" s="413">
        <f>IF(ISBLANK(HD3),"",COUNTIF(GZ12:GZ112,"=20"))</f>
        <v>7</v>
      </c>
      <c r="GZ116" s="413"/>
      <c r="HA116" s="404">
        <f>IF(ISBLANK(HD3),"",GY116/GY114)</f>
        <v>0.14583333333333334</v>
      </c>
      <c r="HB116" s="404"/>
      <c r="HC116" s="404"/>
      <c r="HD116" s="412"/>
      <c r="HE116" s="33"/>
      <c r="HF116" s="413">
        <f>IF(ISBLANK(HK3),"",COUNTIF(HG12:HG112,"=20"))</f>
        <v>44</v>
      </c>
      <c r="HG116" s="413"/>
      <c r="HH116" s="404">
        <f>IF(ISBLANK(HK3),"",HF116/HF114)</f>
        <v>0.93617021276595747</v>
      </c>
      <c r="HI116" s="404"/>
      <c r="HJ116" s="404"/>
      <c r="HK116" s="412"/>
      <c r="HL116" s="33"/>
      <c r="HM116" s="413">
        <f>IF(ISBLANK(HR3),"",COUNTIF(HN12:HN112,"=20"))</f>
        <v>5</v>
      </c>
      <c r="HN116" s="413"/>
      <c r="HO116" s="404">
        <f>IF(ISBLANK(HR3),"",HM116/HM114)</f>
        <v>0.1</v>
      </c>
      <c r="HP116" s="404"/>
      <c r="HQ116" s="404"/>
      <c r="HR116" s="412"/>
      <c r="HS116" s="33"/>
      <c r="HT116" s="413">
        <f>IF(ISBLANK(HY3),"",COUNTIF(HU12:HU112,"=20"))</f>
        <v>37</v>
      </c>
      <c r="HU116" s="413"/>
      <c r="HV116" s="404">
        <f>IF(ISBLANK(HY3),"",HT116/HT114)</f>
        <v>0.80434782608695654</v>
      </c>
      <c r="HW116" s="404"/>
      <c r="HX116" s="404"/>
      <c r="HY116" s="412"/>
      <c r="HZ116" s="33"/>
      <c r="IA116" s="413">
        <f>IF(ISBLANK(IF3),"",COUNTIF(IB12:IB112,"=20"))</f>
        <v>32</v>
      </c>
      <c r="IB116" s="413"/>
      <c r="IC116" s="404">
        <f>IF(ISBLANK(IF3),"",IA116/IA114)</f>
        <v>0.61538461538461542</v>
      </c>
      <c r="ID116" s="404"/>
      <c r="IE116" s="404"/>
      <c r="IF116" s="412"/>
      <c r="IG116" s="33"/>
      <c r="IH116" s="413">
        <f>IF(ISBLANK(IM3),"",COUNTIF(II12:II112,"=20"))</f>
        <v>42</v>
      </c>
      <c r="II116" s="413"/>
      <c r="IJ116" s="404">
        <f>IF(ISBLANK(IM3),"",IH116/IH114)</f>
        <v>0.84</v>
      </c>
      <c r="IK116" s="404"/>
      <c r="IL116" s="404"/>
      <c r="IM116" s="412"/>
      <c r="IN116" s="33"/>
      <c r="IO116" s="413">
        <f>IF(ISBLANK(IT3),"",COUNTIF(IP12:IP112,"=20"))</f>
        <v>42</v>
      </c>
      <c r="IP116" s="413"/>
      <c r="IQ116" s="404">
        <f>IF(ISBLANK(IT3),"",IO116/IO114)</f>
        <v>0.82352941176470584</v>
      </c>
      <c r="IR116" s="404"/>
      <c r="IS116" s="404"/>
      <c r="IT116" s="412"/>
      <c r="IU116" s="33"/>
      <c r="IV116" s="413">
        <f>IF(ISBLANK(JA3),"",COUNTIF(IW12:IW112,"=20"))</f>
        <v>39</v>
      </c>
      <c r="IW116" s="413"/>
      <c r="IX116" s="404">
        <f>IF(ISBLANK(JA3),"",IV116/IV114)</f>
        <v>0.8125</v>
      </c>
      <c r="IY116" s="404"/>
      <c r="IZ116" s="404"/>
      <c r="JA116" s="412"/>
      <c r="JB116" s="33"/>
      <c r="JC116" s="413" t="str">
        <f>IF(ISBLANK(JH3),"",COUNTIF(JD12:JD112,"=20"))</f>
        <v/>
      </c>
      <c r="JD116" s="413"/>
      <c r="JE116" s="404" t="str">
        <f>IF(ISBLANK(JH3),"",JC116/JC114)</f>
        <v/>
      </c>
      <c r="JF116" s="404"/>
      <c r="JG116" s="404"/>
      <c r="JH116" s="412"/>
      <c r="JI116" s="33"/>
      <c r="JJ116" s="413" t="str">
        <f>IF(ISBLANK(JO3),"",COUNTIF(JK12:JK112,"=20"))</f>
        <v/>
      </c>
      <c r="JK116" s="413"/>
      <c r="JL116" s="404" t="str">
        <f>IF(ISBLANK(JO3),"",JJ116/JJ114)</f>
        <v/>
      </c>
      <c r="JM116" s="404"/>
      <c r="JN116" s="404"/>
      <c r="JO116" s="412"/>
      <c r="JP116" s="33"/>
      <c r="JQ116" s="413" t="str">
        <f>IF(ISBLANK(JV3),"",COUNTIF(JR12:JR112,"=20"))</f>
        <v/>
      </c>
      <c r="JR116" s="413"/>
      <c r="JS116" s="404" t="str">
        <f>IF(ISBLANK(JV3),"",JQ116/JQ114)</f>
        <v/>
      </c>
      <c r="JT116" s="404"/>
      <c r="JU116" s="404"/>
      <c r="JV116" s="412"/>
      <c r="JW116" s="33"/>
      <c r="JX116" s="413" t="str">
        <f>IF(ISBLANK(KC3),"",COUNTIF(JY12:JY112,"=20"))</f>
        <v/>
      </c>
      <c r="JY116" s="413"/>
      <c r="JZ116" s="404" t="str">
        <f>IF(ISBLANK(KC3),"",JX116/JX114)</f>
        <v/>
      </c>
      <c r="KA116" s="404"/>
      <c r="KB116" s="404"/>
      <c r="KC116" s="412"/>
      <c r="KD116" s="33"/>
      <c r="KE116" s="413" t="str">
        <f>IF(ISBLANK(KJ3),"",COUNTIF(KF12:KF112,"=20"))</f>
        <v/>
      </c>
      <c r="KF116" s="413"/>
      <c r="KG116" s="404" t="str">
        <f>IF(ISBLANK(KJ3),"",KE116/KE114)</f>
        <v/>
      </c>
      <c r="KH116" s="404"/>
      <c r="KI116" s="404"/>
      <c r="KJ116" s="412"/>
      <c r="KK116" s="33"/>
      <c r="KL116" s="413" t="str">
        <f>IF(ISBLANK(KQ3),"",COUNTIF(KM12:KM112,"=20"))</f>
        <v/>
      </c>
      <c r="KM116" s="413"/>
      <c r="KN116" s="404" t="str">
        <f>IF(ISBLANK(KQ3),"",KL116/KL114)</f>
        <v/>
      </c>
      <c r="KO116" s="404"/>
      <c r="KP116" s="404"/>
      <c r="KQ116" s="412"/>
      <c r="KR116" s="111"/>
      <c r="KS116" s="413" t="str">
        <f>IF(ISBLANK(KX3),"",COUNTIF(KT12:KT112,"=20"))</f>
        <v/>
      </c>
      <c r="KT116" s="413"/>
      <c r="KU116" s="404" t="str">
        <f>IF(ISBLANK(KX3),"",KS116/KS114)</f>
        <v/>
      </c>
      <c r="KV116" s="404"/>
      <c r="KW116" s="404"/>
      <c r="KX116" s="412"/>
      <c r="KY116" s="33"/>
      <c r="KZ116" s="413" t="str">
        <f>IF(ISBLANK(LE3),"",COUNTIF(LA12:LA112,"=20"))</f>
        <v/>
      </c>
      <c r="LA116" s="413"/>
      <c r="LB116" s="404" t="str">
        <f>IF(ISBLANK(LE3),"",KZ116/KZ114)</f>
        <v/>
      </c>
      <c r="LC116" s="404"/>
      <c r="LD116" s="404"/>
      <c r="LE116" s="412"/>
      <c r="LF116" s="33"/>
      <c r="LG116" s="413" t="str">
        <f>IF(ISBLANK(LL3),"",COUNTIF(LH12:LH112,"=20"))</f>
        <v/>
      </c>
      <c r="LH116" s="413"/>
      <c r="LI116" s="404" t="str">
        <f>IF(ISBLANK(LL3),"",LG116/LG114)</f>
        <v/>
      </c>
      <c r="LJ116" s="404"/>
      <c r="LK116" s="404"/>
      <c r="LL116" s="412"/>
      <c r="LM116" s="33"/>
      <c r="LN116" s="413" t="str">
        <f>IF(ISBLANK(LS3),"",COUNTIF(LO12:LO112,"=20"))</f>
        <v/>
      </c>
      <c r="LO116" s="413"/>
      <c r="LP116" s="404" t="str">
        <f>IF(ISBLANK(LS3),"",LN116/LN114)</f>
        <v/>
      </c>
      <c r="LQ116" s="404"/>
      <c r="LR116" s="404"/>
      <c r="LS116" s="412"/>
      <c r="LT116" s="33"/>
      <c r="LU116" s="413" t="str">
        <f>IF(ISBLANK(LZ3),"",COUNTIF(LV12:LV112,"=20"))</f>
        <v/>
      </c>
      <c r="LV116" s="413"/>
      <c r="LW116" s="404" t="str">
        <f>IF(ISBLANK(LZ3),"",LU116/LU114)</f>
        <v/>
      </c>
      <c r="LX116" s="404"/>
      <c r="LY116" s="404"/>
      <c r="LZ116" s="412"/>
      <c r="MA116" s="33"/>
      <c r="MB116" s="413" t="str">
        <f>IF(ISBLANK(MG3),"",COUNTIF(MC12:MC112,"=20"))</f>
        <v/>
      </c>
      <c r="MC116" s="413"/>
      <c r="MD116" s="404" t="str">
        <f>IF(ISBLANK(MG3),"",MB116/MB114)</f>
        <v/>
      </c>
      <c r="ME116" s="404"/>
      <c r="MF116" s="404"/>
      <c r="MG116" s="412"/>
      <c r="MH116" s="33"/>
      <c r="MI116" s="413" t="str">
        <f>IF(ISBLANK(MN3),"",COUNTIF(MJ12:MJ112,"=20"))</f>
        <v/>
      </c>
      <c r="MJ116" s="413"/>
      <c r="MK116" s="404" t="str">
        <f>IF(ISBLANK(MN3),"",MI116/MI114)</f>
        <v/>
      </c>
      <c r="ML116" s="404"/>
      <c r="MM116" s="404"/>
      <c r="MN116" s="412"/>
      <c r="MO116" s="33"/>
      <c r="MP116" s="413" t="str">
        <f>IF(ISBLANK(MU3),"",COUNTIF(MQ12:MQ112,"=20"))</f>
        <v/>
      </c>
      <c r="MQ116" s="413"/>
      <c r="MR116" s="404" t="str">
        <f>IF(ISBLANK(MU3),"",MP116/MP114)</f>
        <v/>
      </c>
      <c r="MS116" s="404"/>
      <c r="MT116" s="404"/>
      <c r="MU116" s="412"/>
      <c r="MV116" s="33"/>
      <c r="MW116" s="413" t="str">
        <f>IF(ISBLANK(NB3),"",COUNTIF(MX12:MX112,"=20"))</f>
        <v/>
      </c>
      <c r="MX116" s="413"/>
      <c r="MY116" s="404" t="str">
        <f>IF(ISBLANK(NB3),"",MW116/MW114)</f>
        <v/>
      </c>
      <c r="MZ116" s="404"/>
      <c r="NA116" s="404"/>
      <c r="NB116" s="412"/>
      <c r="NC116" s="33"/>
      <c r="ND116" s="413" t="str">
        <f>IF(ISBLANK(NI3),"",COUNTIF(NE12:NE112,"=20"))</f>
        <v/>
      </c>
      <c r="NE116" s="413"/>
      <c r="NF116" s="404" t="str">
        <f>IF(ISBLANK(NI3),"",ND116/ND114)</f>
        <v/>
      </c>
      <c r="NG116" s="404"/>
      <c r="NH116" s="404"/>
      <c r="NI116" s="412"/>
      <c r="NJ116" s="33"/>
      <c r="NK116" s="413" t="str">
        <f>IF(ISBLANK(NP3),"",COUNTIF(NL12:NL112,"=20"))</f>
        <v/>
      </c>
      <c r="NL116" s="413"/>
      <c r="NM116" s="404" t="str">
        <f>IF(ISBLANK(NP3),"",NK116/NK114)</f>
        <v/>
      </c>
      <c r="NN116" s="404"/>
      <c r="NO116" s="404"/>
      <c r="NP116" s="412"/>
      <c r="NQ116" s="33"/>
      <c r="NR116" s="413" t="str">
        <f>IF(ISBLANK(NW3),"",COUNTIF(NS12:NS112,"=20"))</f>
        <v/>
      </c>
      <c r="NS116" s="413"/>
      <c r="NT116" s="404" t="str">
        <f>IF(ISBLANK(NW3),"",NR116/NR114)</f>
        <v/>
      </c>
      <c r="NU116" s="404"/>
      <c r="NV116" s="404"/>
      <c r="NW116" s="412"/>
      <c r="NX116" s="33"/>
      <c r="NY116" s="413" t="str">
        <f>IF(ISBLANK(OD3),"",COUNTIF(NZ12:NZ112,"=20"))</f>
        <v/>
      </c>
      <c r="NZ116" s="413"/>
      <c r="OA116" s="404" t="str">
        <f>IF(ISBLANK(OD3),"",NY116/NY114)</f>
        <v/>
      </c>
      <c r="OB116" s="404"/>
      <c r="OC116" s="404"/>
      <c r="OD116" s="412"/>
      <c r="OE116" s="33"/>
      <c r="OF116" s="413" t="str">
        <f>IF(ISBLANK(OK3),"",COUNTIF(OG12:OG112,"=20"))</f>
        <v/>
      </c>
      <c r="OG116" s="413"/>
      <c r="OH116" s="404" t="str">
        <f>IF(ISBLANK(OK3),"",OF116/OF114)</f>
        <v/>
      </c>
      <c r="OI116" s="404"/>
      <c r="OJ116" s="404"/>
      <c r="OK116" s="412"/>
      <c r="OL116" s="33"/>
      <c r="OM116" s="413" t="str">
        <f>IF(ISBLANK(OR3),"",COUNTIF(ON12:ON112,"=20"))</f>
        <v/>
      </c>
      <c r="ON116" s="413"/>
      <c r="OO116" s="404" t="str">
        <f>IF(ISBLANK(OR3),"",OM116/OM114)</f>
        <v/>
      </c>
      <c r="OP116" s="404"/>
      <c r="OQ116" s="404"/>
      <c r="OR116" s="412"/>
      <c r="OS116" s="33"/>
      <c r="OT116" s="413" t="str">
        <f>IF(ISBLANK(OY3),"",COUNTIF(OU12:OU112,"=20"))</f>
        <v/>
      </c>
      <c r="OU116" s="413"/>
      <c r="OV116" s="404" t="str">
        <f>IF(ISBLANK(OY3),"",OT116/OT114)</f>
        <v/>
      </c>
      <c r="OW116" s="404"/>
      <c r="OX116" s="404"/>
      <c r="OY116" s="412"/>
      <c r="OZ116" s="33"/>
      <c r="PA116" s="413" t="str">
        <f>IF(ISBLANK(PF3),"",COUNTIF(PB12:PB112,"=20"))</f>
        <v/>
      </c>
      <c r="PB116" s="413"/>
      <c r="PC116" s="404" t="str">
        <f>IF(ISBLANK(PF3),"",PA116/PA114)</f>
        <v/>
      </c>
      <c r="PD116" s="404"/>
      <c r="PE116" s="404"/>
      <c r="PF116" s="412"/>
      <c r="PG116" s="33"/>
      <c r="PH116" s="413" t="str">
        <f>IF(ISBLANK(PM3),"",COUNTIF(PI12:PI112,"=20"))</f>
        <v/>
      </c>
      <c r="PI116" s="413"/>
      <c r="PJ116" s="404" t="str">
        <f>IF(ISBLANK(PM3),"",PH116/PH114)</f>
        <v/>
      </c>
      <c r="PK116" s="404"/>
      <c r="PL116" s="404"/>
      <c r="PM116" s="412"/>
      <c r="PN116" s="33"/>
      <c r="PO116" s="413" t="str">
        <f>IF(ISBLANK(PT3),"",COUNTIF(PP12:PP112,"=20"))</f>
        <v/>
      </c>
      <c r="PP116" s="413"/>
      <c r="PQ116" s="404" t="str">
        <f>IF(ISBLANK(PT3),"",PO116/PO114)</f>
        <v/>
      </c>
      <c r="PR116" s="404"/>
      <c r="PS116" s="404"/>
      <c r="PT116" s="412"/>
      <c r="PU116" s="33"/>
      <c r="PV116" s="413" t="str">
        <f>IF(ISBLANK(QA3),"",COUNTIF(PW12:PW112,"=20"))</f>
        <v/>
      </c>
      <c r="PW116" s="413"/>
      <c r="PX116" s="404" t="str">
        <f>IF(ISBLANK(QA3),"",PV116/PV114)</f>
        <v/>
      </c>
      <c r="PY116" s="404"/>
      <c r="PZ116" s="404"/>
      <c r="QA116" s="412"/>
    </row>
    <row r="117" spans="1:443" ht="15" customHeight="1">
      <c r="A117" s="421"/>
      <c r="B117" s="55" t="s">
        <v>269</v>
      </c>
      <c r="C117" s="54"/>
      <c r="D117" s="413">
        <f>COUNTIF(F12:F112,"=30")</f>
        <v>66</v>
      </c>
      <c r="E117" s="413"/>
      <c r="F117" s="404">
        <f>D117/D114</f>
        <v>0.75</v>
      </c>
      <c r="G117" s="404"/>
      <c r="H117" s="104"/>
      <c r="I117" s="105"/>
      <c r="J117" s="33"/>
      <c r="K117" s="413">
        <f>COUNTIF(M12:M112,"=30")</f>
        <v>44</v>
      </c>
      <c r="L117" s="413"/>
      <c r="M117" s="404">
        <f>K117/K114</f>
        <v>0.55696202531645567</v>
      </c>
      <c r="N117" s="404"/>
      <c r="O117" s="104"/>
      <c r="P117" s="105"/>
      <c r="Q117" s="33"/>
      <c r="R117" s="413">
        <f>IF(ISBLANK(W3),"",COUNTIF(T12:T112,"=30"))</f>
        <v>42</v>
      </c>
      <c r="S117" s="413"/>
      <c r="T117" s="404">
        <f>IF(ISBLANK(W3),"",R117/R114)</f>
        <v>0.50602409638554213</v>
      </c>
      <c r="U117" s="404"/>
      <c r="V117" s="104"/>
      <c r="W117" s="105"/>
      <c r="X117" s="33"/>
      <c r="Y117" s="413">
        <f>IF(ISBLANK(AD3),"",COUNTIF(AA12:AA112,"=30"))</f>
        <v>41</v>
      </c>
      <c r="Z117" s="413"/>
      <c r="AA117" s="404">
        <f>IF(ISBLANK(AD3),"",Y117/Y114)</f>
        <v>0.58571428571428574</v>
      </c>
      <c r="AB117" s="404"/>
      <c r="AC117" s="104"/>
      <c r="AD117" s="105"/>
      <c r="AE117" s="33"/>
      <c r="AF117" s="413">
        <f>IF(ISBLANK(AK3),"",COUNTIF(AH12:AH112,"=30"))</f>
        <v>25</v>
      </c>
      <c r="AG117" s="413"/>
      <c r="AH117" s="404">
        <f>IF(ISBLANK(AK3),"",AF117/AF114)</f>
        <v>0.45454545454545453</v>
      </c>
      <c r="AI117" s="404"/>
      <c r="AJ117" s="104"/>
      <c r="AK117" s="105"/>
      <c r="AL117" s="33"/>
      <c r="AM117" s="413">
        <f>IF(ISBLANK(AR3),"",COUNTIF(AO12:AO112,"=30"))</f>
        <v>49</v>
      </c>
      <c r="AN117" s="413"/>
      <c r="AO117" s="404">
        <f>IF(ISBLANK(AR3),"",AM117/AM114)</f>
        <v>0.80327868852459017</v>
      </c>
      <c r="AP117" s="404"/>
      <c r="AQ117" s="104"/>
      <c r="AR117" s="105"/>
      <c r="AS117" s="33"/>
      <c r="AT117" s="413">
        <f>IF(ISBLANK(AY3),"",COUNTIF(AV12:AV112,"=30"))</f>
        <v>38</v>
      </c>
      <c r="AU117" s="413"/>
      <c r="AV117" s="404">
        <f>IF(ISBLANK(AY3),"",AT117/AT114)</f>
        <v>0.55072463768115942</v>
      </c>
      <c r="AW117" s="404"/>
      <c r="AX117" s="137"/>
      <c r="AY117" s="105"/>
      <c r="AZ117" s="33"/>
      <c r="BA117" s="413">
        <f>IF(ISBLANK(BF3),"",COUNTIF(BC12:BC112,"=30"))</f>
        <v>45</v>
      </c>
      <c r="BB117" s="413"/>
      <c r="BC117" s="404">
        <f>IF(ISBLANK(BF3),"",BA117/BA114)</f>
        <v>0.73770491803278693</v>
      </c>
      <c r="BD117" s="404"/>
      <c r="BE117" s="137"/>
      <c r="BF117" s="105"/>
      <c r="BG117" s="33"/>
      <c r="BH117" s="413">
        <f>IF(ISBLANK(BM3),"",COUNTIF(BJ12:BJ112,"=30"))</f>
        <v>56</v>
      </c>
      <c r="BI117" s="413"/>
      <c r="BJ117" s="404">
        <f>IF(ISBLANK(BM3),"",BH117/BH114)</f>
        <v>0.81159420289855078</v>
      </c>
      <c r="BK117" s="404"/>
      <c r="BL117" s="137"/>
      <c r="BM117" s="105"/>
      <c r="BN117" s="33"/>
      <c r="BO117" s="413">
        <f>IF(ISBLANK(BT3),"",COUNTIF(BQ12:BQ112,"=30"))</f>
        <v>50</v>
      </c>
      <c r="BP117" s="413"/>
      <c r="BQ117" s="404">
        <f>IF(ISBLANK(BT3),"",BO117/BO114)</f>
        <v>0.75757575757575757</v>
      </c>
      <c r="BR117" s="404"/>
      <c r="BS117" s="137"/>
      <c r="BT117" s="105"/>
      <c r="BU117" s="33"/>
      <c r="BV117" s="413">
        <f>IF(ISBLANK(CA3),"",COUNTIF(BX12:BX112,"=30"))</f>
        <v>57</v>
      </c>
      <c r="BW117" s="413"/>
      <c r="BX117" s="404">
        <f>IF(ISBLANK(CA3),"",BV117/BV114)</f>
        <v>0.890625</v>
      </c>
      <c r="BY117" s="404"/>
      <c r="BZ117" s="137"/>
      <c r="CA117" s="105"/>
      <c r="CB117" s="33"/>
      <c r="CC117" s="413">
        <f>IF(ISBLANK(CH3),"",COUNTIF(CE12:CE112,"=30"))</f>
        <v>36</v>
      </c>
      <c r="CD117" s="413"/>
      <c r="CE117" s="404">
        <f>IF(ISBLANK(CH3),"",CC117/CC114)</f>
        <v>0.5714285714285714</v>
      </c>
      <c r="CF117" s="404"/>
      <c r="CG117" s="137"/>
      <c r="CH117" s="105"/>
      <c r="CI117" s="33"/>
      <c r="CJ117" s="413">
        <f>IF(ISBLANK(CO3),"",COUNTIF(CL12:CL112,"=30"))</f>
        <v>43</v>
      </c>
      <c r="CK117" s="413"/>
      <c r="CL117" s="404">
        <f>IF(ISBLANK(CO3),"",CJ117/CJ114)</f>
        <v>0.66153846153846152</v>
      </c>
      <c r="CM117" s="404"/>
      <c r="CN117" s="137"/>
      <c r="CO117" s="105"/>
      <c r="CP117" s="33"/>
      <c r="CQ117" s="413">
        <f>IF(ISBLANK(CV3),"",COUNTIF(CS12:CS112,"=30"))</f>
        <v>54</v>
      </c>
      <c r="CR117" s="413"/>
      <c r="CS117" s="404">
        <f>IF(ISBLANK(CV3),"",CQ117/CQ114)</f>
        <v>0.84375</v>
      </c>
      <c r="CT117" s="404"/>
      <c r="CU117" s="137"/>
      <c r="CV117" s="105"/>
      <c r="CW117" s="33"/>
      <c r="CX117" s="413">
        <f>IF(ISBLANK(DC3),"",COUNTIF(CZ12:CZ112,"=30"))</f>
        <v>14</v>
      </c>
      <c r="CY117" s="413"/>
      <c r="CZ117" s="404">
        <f>IF(ISBLANK(DC3),"",CX117/CX114)</f>
        <v>0.22222222222222221</v>
      </c>
      <c r="DA117" s="404"/>
      <c r="DB117" s="137"/>
      <c r="DC117" s="105"/>
      <c r="DD117" s="33"/>
      <c r="DE117" s="413">
        <f>IF(ISBLANK(DJ3),"",COUNTIF(DG12:DG112,"=30"))</f>
        <v>26</v>
      </c>
      <c r="DF117" s="413"/>
      <c r="DG117" s="404">
        <f>IF(ISBLANK(DJ3),"",DE117/DE114)</f>
        <v>0.44067796610169491</v>
      </c>
      <c r="DH117" s="404"/>
      <c r="DI117" s="137"/>
      <c r="DJ117" s="105"/>
      <c r="DK117" s="33"/>
      <c r="DL117" s="413">
        <f>IF(ISBLANK(DQ3),"",COUNTIF(DN12:DN112,"=30"))</f>
        <v>0</v>
      </c>
      <c r="DM117" s="413"/>
      <c r="DN117" s="404">
        <f>IF(ISBLANK(DQ3),"",DL117/DL114)</f>
        <v>0</v>
      </c>
      <c r="DO117" s="404"/>
      <c r="DP117" s="137"/>
      <c r="DQ117" s="105"/>
      <c r="DR117" s="33"/>
      <c r="DS117" s="413">
        <f>IF(ISBLANK(DX3),"",COUNTIF(DU12:DU112,"=30"))</f>
        <v>57</v>
      </c>
      <c r="DT117" s="413"/>
      <c r="DU117" s="404">
        <f>IF(ISBLANK(DX3),"",DS117/DS114)</f>
        <v>0.95</v>
      </c>
      <c r="DV117" s="404"/>
      <c r="DW117" s="137"/>
      <c r="DX117" s="105"/>
      <c r="DY117" s="33"/>
      <c r="DZ117" s="413">
        <f>IF(ISBLANK(EE3),"",COUNTIF(EB12:EB112,"=30"))</f>
        <v>19</v>
      </c>
      <c r="EA117" s="413"/>
      <c r="EB117" s="404">
        <f>IF(ISBLANK(EE3),"",DZ117/DZ114)</f>
        <v>0.32203389830508472</v>
      </c>
      <c r="EC117" s="404"/>
      <c r="ED117" s="137"/>
      <c r="EE117" s="105"/>
      <c r="EF117" s="33"/>
      <c r="EG117" s="413">
        <f>IF(ISBLANK(EL3),"",COUNTIF(EI12:EI112,"=30"))</f>
        <v>6</v>
      </c>
      <c r="EH117" s="413"/>
      <c r="EI117" s="404">
        <f>IF(ISBLANK(EL3),"",EG117/EG114)</f>
        <v>0.10169491525423729</v>
      </c>
      <c r="EJ117" s="404"/>
      <c r="EK117" s="137"/>
      <c r="EL117" s="105"/>
      <c r="EM117" s="33"/>
      <c r="EN117" s="413">
        <f>IF(ISBLANK(ES3),"",COUNTIF(EP12:EP112,"=30"))</f>
        <v>43</v>
      </c>
      <c r="EO117" s="413"/>
      <c r="EP117" s="404">
        <f>IF(ISBLANK(ES3),"",EN117/EN114)</f>
        <v>0.71666666666666667</v>
      </c>
      <c r="EQ117" s="404"/>
      <c r="ER117" s="137"/>
      <c r="ES117" s="105"/>
      <c r="ET117" s="33"/>
      <c r="EU117" s="413">
        <f>IF(ISBLANK(EZ3),"",COUNTIF(EW12:EW112,"=30"))</f>
        <v>0</v>
      </c>
      <c r="EV117" s="413"/>
      <c r="EW117" s="404">
        <f>IF(ISBLANK(EZ3),"",EU117/EU114)</f>
        <v>0</v>
      </c>
      <c r="EX117" s="404"/>
      <c r="EY117" s="137"/>
      <c r="EZ117" s="105"/>
      <c r="FA117" s="33"/>
      <c r="FB117" s="413">
        <f>IF(ISBLANK(FG3),"",COUNTIF(FD12:FD112,"=30"))</f>
        <v>26</v>
      </c>
      <c r="FC117" s="413"/>
      <c r="FD117" s="404">
        <f>IF(ISBLANK(FG3),"",FB117/FB114)</f>
        <v>0.44827586206896552</v>
      </c>
      <c r="FE117" s="404"/>
      <c r="FF117" s="137"/>
      <c r="FG117" s="105"/>
      <c r="FH117" s="33"/>
      <c r="FI117" s="413">
        <f>IF(ISBLANK(FN3),"",COUNTIF(FK12:FK112,"=30"))</f>
        <v>36</v>
      </c>
      <c r="FJ117" s="413"/>
      <c r="FK117" s="404">
        <f>IF(ISBLANK(FN3),"",FI117/FI114)</f>
        <v>0.65454545454545454</v>
      </c>
      <c r="FL117" s="404"/>
      <c r="FM117" s="137"/>
      <c r="FN117" s="105"/>
      <c r="FO117" s="33"/>
      <c r="FP117" s="413">
        <f>IF(ISBLANK(FU3),"",COUNTIF(FR12:FR112,"=30"))</f>
        <v>47</v>
      </c>
      <c r="FQ117" s="413"/>
      <c r="FR117" s="404">
        <f>IF(ISBLANK(FU3),"",FP117/FP114)</f>
        <v>0.82456140350877194</v>
      </c>
      <c r="FS117" s="404"/>
      <c r="FT117" s="137"/>
      <c r="FU117" s="105"/>
      <c r="FV117" s="33"/>
      <c r="FW117" s="413">
        <f>IF(ISBLANK(GB3),"",COUNTIF(FY12:FY112,"=30"))</f>
        <v>6</v>
      </c>
      <c r="FX117" s="413"/>
      <c r="FY117" s="404">
        <f>IF(ISBLANK(GB3),"",FW117/FW114)</f>
        <v>0.12244897959183673</v>
      </c>
      <c r="FZ117" s="404"/>
      <c r="GA117" s="137"/>
      <c r="GB117" s="105"/>
      <c r="GC117" s="33"/>
      <c r="GD117" s="413">
        <f>IF(ISBLANK(GI3),"",COUNTIF(GF12:GF112,"=30"))</f>
        <v>24</v>
      </c>
      <c r="GE117" s="413"/>
      <c r="GF117" s="404">
        <f>IF(ISBLANK(GI3),"",GD117/GD114)</f>
        <v>0.48</v>
      </c>
      <c r="GG117" s="404"/>
      <c r="GH117" s="137"/>
      <c r="GI117" s="105"/>
      <c r="GJ117" s="33"/>
      <c r="GK117" s="413" t="str">
        <f>IF(ISBLANK(GP3),"",COUNTIF(GM12:GM112,"=30"))</f>
        <v/>
      </c>
      <c r="GL117" s="413"/>
      <c r="GM117" s="404" t="str">
        <f>IF(ISBLANK(GP3),"",GK117/GK114)</f>
        <v/>
      </c>
      <c r="GN117" s="404"/>
      <c r="GO117" s="137"/>
      <c r="GP117" s="105"/>
      <c r="GQ117" s="33"/>
      <c r="GR117" s="413">
        <f>IF(ISBLANK(GW3),"",COUNTIF(GT12:GT112,"=30"))</f>
        <v>0</v>
      </c>
      <c r="GS117" s="413"/>
      <c r="GT117" s="404">
        <f>IF(ISBLANK(GW3),"",GR117/GR114)</f>
        <v>0</v>
      </c>
      <c r="GU117" s="404"/>
      <c r="GV117" s="137"/>
      <c r="GW117" s="105"/>
      <c r="GX117" s="33"/>
      <c r="GY117" s="413">
        <f>IF(ISBLANK(HD3),"",COUNTIF(HA12:HA112,"=30"))</f>
        <v>33</v>
      </c>
      <c r="GZ117" s="413"/>
      <c r="HA117" s="404">
        <f>IF(ISBLANK(HD3),"",GY117/GY114)</f>
        <v>0.6875</v>
      </c>
      <c r="HB117" s="404"/>
      <c r="HC117" s="137"/>
      <c r="HD117" s="105"/>
      <c r="HE117" s="33"/>
      <c r="HF117" s="413">
        <f>IF(ISBLANK(HK3),"",COUNTIF(HH12:HH112,"=30"))</f>
        <v>3</v>
      </c>
      <c r="HG117" s="413"/>
      <c r="HH117" s="404">
        <f>IF(ISBLANK(HK3),"",HF117/HF114)</f>
        <v>6.3829787234042548E-2</v>
      </c>
      <c r="HI117" s="404"/>
      <c r="HJ117" s="137"/>
      <c r="HK117" s="105"/>
      <c r="HL117" s="33"/>
      <c r="HM117" s="413">
        <f>IF(ISBLANK(HR3),"",COUNTIF(HO12:HO112,"=30"))</f>
        <v>0</v>
      </c>
      <c r="HN117" s="413"/>
      <c r="HO117" s="404">
        <f>IF(ISBLANK(HR3),"",HM117/HM114)</f>
        <v>0</v>
      </c>
      <c r="HP117" s="404"/>
      <c r="HQ117" s="137"/>
      <c r="HR117" s="105"/>
      <c r="HS117" s="33"/>
      <c r="HT117" s="413">
        <f>IF(ISBLANK(HY3),"",COUNTIF(HV12:HV112,"=30"))</f>
        <v>4</v>
      </c>
      <c r="HU117" s="413"/>
      <c r="HV117" s="404">
        <f>IF(ISBLANK(HY3),"",HT117/HT114)</f>
        <v>8.6956521739130432E-2</v>
      </c>
      <c r="HW117" s="404"/>
      <c r="HX117" s="137"/>
      <c r="HY117" s="105"/>
      <c r="HZ117" s="33"/>
      <c r="IA117" s="413">
        <f>IF(ISBLANK(IF3),"",COUNTIF(IC12:IC112,"=30"))</f>
        <v>32</v>
      </c>
      <c r="IB117" s="413"/>
      <c r="IC117" s="404">
        <f>IF(ISBLANK(IF3),"",IA117/IA114)</f>
        <v>0.61538461538461542</v>
      </c>
      <c r="ID117" s="404"/>
      <c r="IE117" s="137"/>
      <c r="IF117" s="105"/>
      <c r="IG117" s="33"/>
      <c r="IH117" s="413">
        <f>IF(ISBLANK(IM3),"",COUNTIF(IJ12:IJ112,"=30"))</f>
        <v>3</v>
      </c>
      <c r="II117" s="413"/>
      <c r="IJ117" s="404">
        <f>IF(ISBLANK(IM3),"",IH117/IH114)</f>
        <v>0.06</v>
      </c>
      <c r="IK117" s="404"/>
      <c r="IL117" s="137"/>
      <c r="IM117" s="105"/>
      <c r="IN117" s="33"/>
      <c r="IO117" s="413">
        <f>IF(ISBLANK(IT3),"",COUNTIF(IQ12:IQ112,"=30"))</f>
        <v>30</v>
      </c>
      <c r="IP117" s="413"/>
      <c r="IQ117" s="404">
        <f>IF(ISBLANK(IT3),"",IO117/IO114)</f>
        <v>0.58823529411764708</v>
      </c>
      <c r="IR117" s="404"/>
      <c r="IS117" s="137"/>
      <c r="IT117" s="105"/>
      <c r="IU117" s="33"/>
      <c r="IV117" s="413">
        <f>IF(ISBLANK(JA3),"",COUNTIF(IX12:IX112,"=30"))</f>
        <v>25</v>
      </c>
      <c r="IW117" s="413"/>
      <c r="IX117" s="404">
        <f>IF(ISBLANK(JA3),"",IV117/IV114)</f>
        <v>0.52083333333333337</v>
      </c>
      <c r="IY117" s="404"/>
      <c r="IZ117" s="137"/>
      <c r="JA117" s="105"/>
      <c r="JB117" s="33"/>
      <c r="JC117" s="413" t="str">
        <f>IF(ISBLANK(JH3),"",COUNTIF(JE12:JE112,"=30"))</f>
        <v/>
      </c>
      <c r="JD117" s="413"/>
      <c r="JE117" s="404" t="str">
        <f>IF(ISBLANK(JH3),"",JC117/JC114)</f>
        <v/>
      </c>
      <c r="JF117" s="404"/>
      <c r="JG117" s="137"/>
      <c r="JH117" s="105"/>
      <c r="JI117" s="33"/>
      <c r="JJ117" s="413" t="str">
        <f>IF(ISBLANK(JO3),"",COUNTIF(JL12:JL112,"=30"))</f>
        <v/>
      </c>
      <c r="JK117" s="413"/>
      <c r="JL117" s="404" t="str">
        <f>IF(ISBLANK(JO3),"",JJ117/JJ114)</f>
        <v/>
      </c>
      <c r="JM117" s="404"/>
      <c r="JN117" s="137"/>
      <c r="JO117" s="105"/>
      <c r="JP117" s="33"/>
      <c r="JQ117" s="413" t="str">
        <f>IF(ISBLANK(JV3),"",COUNTIF(JS12:JS112,"=30"))</f>
        <v/>
      </c>
      <c r="JR117" s="413"/>
      <c r="JS117" s="404" t="str">
        <f>IF(ISBLANK(JV3),"",JQ117/JQ114)</f>
        <v/>
      </c>
      <c r="JT117" s="404"/>
      <c r="JU117" s="137"/>
      <c r="JV117" s="105"/>
      <c r="JW117" s="33"/>
      <c r="JX117" s="413" t="str">
        <f>IF(ISBLANK(KC3),"",COUNTIF(JZ12:JZ112,"=30"))</f>
        <v/>
      </c>
      <c r="JY117" s="413"/>
      <c r="JZ117" s="404" t="str">
        <f>IF(ISBLANK(KC3),"",JX117/JX114)</f>
        <v/>
      </c>
      <c r="KA117" s="404"/>
      <c r="KB117" s="137"/>
      <c r="KC117" s="105"/>
      <c r="KD117" s="33"/>
      <c r="KE117" s="413" t="str">
        <f>IF(ISBLANK(KJ3),"",COUNTIF(KG12:KG112,"=30"))</f>
        <v/>
      </c>
      <c r="KF117" s="413"/>
      <c r="KG117" s="404" t="str">
        <f>IF(ISBLANK(KJ3),"",KE117/KE114)</f>
        <v/>
      </c>
      <c r="KH117" s="404"/>
      <c r="KI117" s="137"/>
      <c r="KJ117" s="105"/>
      <c r="KK117" s="33"/>
      <c r="KL117" s="413" t="str">
        <f>IF(ISBLANK(KQ3),"",COUNTIF(KN12:KN112,"=30"))</f>
        <v/>
      </c>
      <c r="KM117" s="413"/>
      <c r="KN117" s="404" t="str">
        <f>IF(ISBLANK(KQ3),"",KL117/KL114)</f>
        <v/>
      </c>
      <c r="KO117" s="404"/>
      <c r="KP117" s="137"/>
      <c r="KQ117" s="105"/>
      <c r="KR117" s="111"/>
      <c r="KS117" s="413" t="str">
        <f>IF(ISBLANK(KX3),"",COUNTIF(KU12:KU112,"=30"))</f>
        <v/>
      </c>
      <c r="KT117" s="413"/>
      <c r="KU117" s="404" t="str">
        <f>IF(ISBLANK(KX3),"",KS117/KS114)</f>
        <v/>
      </c>
      <c r="KV117" s="404"/>
      <c r="KW117" s="137"/>
      <c r="KX117" s="105"/>
      <c r="KY117" s="33"/>
      <c r="KZ117" s="413" t="str">
        <f>IF(ISBLANK(LE3),"",COUNTIF(LB12:LB112,"=30"))</f>
        <v/>
      </c>
      <c r="LA117" s="413"/>
      <c r="LB117" s="404" t="str">
        <f>IF(ISBLANK(LE3),"",KZ117/KZ114)</f>
        <v/>
      </c>
      <c r="LC117" s="404"/>
      <c r="LD117" s="137"/>
      <c r="LE117" s="105"/>
      <c r="LF117" s="33"/>
      <c r="LG117" s="413" t="str">
        <f>IF(ISBLANK(LL3),"",COUNTIF(LI12:LI112,"=30"))</f>
        <v/>
      </c>
      <c r="LH117" s="413"/>
      <c r="LI117" s="404" t="str">
        <f>IF(ISBLANK(LL3),"",LG117/LG114)</f>
        <v/>
      </c>
      <c r="LJ117" s="404"/>
      <c r="LK117" s="137"/>
      <c r="LL117" s="105"/>
      <c r="LM117" s="33"/>
      <c r="LN117" s="413" t="str">
        <f>IF(ISBLANK(LS3),"",COUNTIF(LP12:LP112,"=30"))</f>
        <v/>
      </c>
      <c r="LO117" s="413"/>
      <c r="LP117" s="404" t="str">
        <f>IF(ISBLANK(LS3),"",LN117/LN114)</f>
        <v/>
      </c>
      <c r="LQ117" s="404"/>
      <c r="LR117" s="137"/>
      <c r="LS117" s="105"/>
      <c r="LT117" s="33"/>
      <c r="LU117" s="413" t="str">
        <f>IF(ISBLANK(LZ3),"",COUNTIF(LW12:LW112,"=30"))</f>
        <v/>
      </c>
      <c r="LV117" s="413"/>
      <c r="LW117" s="404" t="str">
        <f>IF(ISBLANK(LZ3),"",LU117/LU114)</f>
        <v/>
      </c>
      <c r="LX117" s="404"/>
      <c r="LY117" s="137"/>
      <c r="LZ117" s="105"/>
      <c r="MA117" s="33"/>
      <c r="MB117" s="413" t="str">
        <f>IF(ISBLANK(MG3),"",COUNTIF(MD12:MD112,"=30"))</f>
        <v/>
      </c>
      <c r="MC117" s="413"/>
      <c r="MD117" s="404" t="str">
        <f>IF(ISBLANK(MG3),"",MB117/MB114)</f>
        <v/>
      </c>
      <c r="ME117" s="404"/>
      <c r="MF117" s="137"/>
      <c r="MG117" s="105"/>
      <c r="MH117" s="33"/>
      <c r="MI117" s="413" t="str">
        <f>IF(ISBLANK(MN3),"",COUNTIF(MK12:MK112,"=30"))</f>
        <v/>
      </c>
      <c r="MJ117" s="413"/>
      <c r="MK117" s="404" t="str">
        <f>IF(ISBLANK(MN3),"",MI117/MI114)</f>
        <v/>
      </c>
      <c r="ML117" s="404"/>
      <c r="MM117" s="137"/>
      <c r="MN117" s="105"/>
      <c r="MO117" s="33"/>
      <c r="MP117" s="413" t="str">
        <f>IF(ISBLANK(MU3),"",COUNTIF(MR12:MR112,"=30"))</f>
        <v/>
      </c>
      <c r="MQ117" s="413"/>
      <c r="MR117" s="404" t="str">
        <f>IF(ISBLANK(MU3),"",MP117/MP114)</f>
        <v/>
      </c>
      <c r="MS117" s="404"/>
      <c r="MT117" s="137"/>
      <c r="MU117" s="105"/>
      <c r="MV117" s="33"/>
      <c r="MW117" s="413" t="str">
        <f>IF(ISBLANK(NB3),"",COUNTIF(MY12:MY112,"=30"))</f>
        <v/>
      </c>
      <c r="MX117" s="413"/>
      <c r="MY117" s="404" t="str">
        <f>IF(ISBLANK(NB3),"",MW117/MW114)</f>
        <v/>
      </c>
      <c r="MZ117" s="404"/>
      <c r="NA117" s="137"/>
      <c r="NB117" s="105"/>
      <c r="NC117" s="33"/>
      <c r="ND117" s="413" t="str">
        <f>IF(ISBLANK(NI3),"",COUNTIF(NF12:NF112,"=30"))</f>
        <v/>
      </c>
      <c r="NE117" s="413"/>
      <c r="NF117" s="404" t="str">
        <f>IF(ISBLANK(NI3),"",ND117/ND114)</f>
        <v/>
      </c>
      <c r="NG117" s="404"/>
      <c r="NH117" s="137"/>
      <c r="NI117" s="105"/>
      <c r="NJ117" s="33"/>
      <c r="NK117" s="413" t="str">
        <f>IF(ISBLANK(NP3),"",COUNTIF(NM12:NM112,"=30"))</f>
        <v/>
      </c>
      <c r="NL117" s="413"/>
      <c r="NM117" s="404" t="str">
        <f>IF(ISBLANK(NP3),"",NK117/NK114)</f>
        <v/>
      </c>
      <c r="NN117" s="404"/>
      <c r="NO117" s="137"/>
      <c r="NP117" s="105"/>
      <c r="NQ117" s="33"/>
      <c r="NR117" s="413" t="str">
        <f>IF(ISBLANK(NW3),"",COUNTIF(NT12:NT112,"=30"))</f>
        <v/>
      </c>
      <c r="NS117" s="413"/>
      <c r="NT117" s="404" t="str">
        <f>IF(ISBLANK(NW3),"",NR117/NR114)</f>
        <v/>
      </c>
      <c r="NU117" s="404"/>
      <c r="NV117" s="137"/>
      <c r="NW117" s="105"/>
      <c r="NX117" s="33"/>
      <c r="NY117" s="413" t="str">
        <f>IF(ISBLANK(OD3),"",COUNTIF(OA12:OA112,"=30"))</f>
        <v/>
      </c>
      <c r="NZ117" s="413"/>
      <c r="OA117" s="404" t="str">
        <f>IF(ISBLANK(OD3),"",NY117/NY114)</f>
        <v/>
      </c>
      <c r="OB117" s="404"/>
      <c r="OC117" s="137"/>
      <c r="OD117" s="105"/>
      <c r="OE117" s="33"/>
      <c r="OF117" s="413" t="str">
        <f>IF(ISBLANK(OK3),"",COUNTIF(OH12:OH112,"=30"))</f>
        <v/>
      </c>
      <c r="OG117" s="413"/>
      <c r="OH117" s="404" t="str">
        <f>IF(ISBLANK(OK3),"",OF117/OF114)</f>
        <v/>
      </c>
      <c r="OI117" s="404"/>
      <c r="OJ117" s="137"/>
      <c r="OK117" s="105"/>
      <c r="OL117" s="33"/>
      <c r="OM117" s="413" t="str">
        <f>IF(ISBLANK(OR3),"",COUNTIF(OO12:OO112,"=30"))</f>
        <v/>
      </c>
      <c r="ON117" s="413"/>
      <c r="OO117" s="404" t="str">
        <f>IF(ISBLANK(OR3),"",OM117/OM114)</f>
        <v/>
      </c>
      <c r="OP117" s="404"/>
      <c r="OQ117" s="137"/>
      <c r="OR117" s="105"/>
      <c r="OS117" s="33"/>
      <c r="OT117" s="413" t="str">
        <f>IF(ISBLANK(OY3),"",COUNTIF(OV12:OV112,"=30"))</f>
        <v/>
      </c>
      <c r="OU117" s="413"/>
      <c r="OV117" s="404" t="str">
        <f>IF(ISBLANK(OY3),"",OT117/OT114)</f>
        <v/>
      </c>
      <c r="OW117" s="404"/>
      <c r="OX117" s="137"/>
      <c r="OY117" s="105"/>
      <c r="OZ117" s="33"/>
      <c r="PA117" s="413" t="str">
        <f>IF(ISBLANK(PF3),"",COUNTIF(PC12:PC112,"=30"))</f>
        <v/>
      </c>
      <c r="PB117" s="413"/>
      <c r="PC117" s="404" t="str">
        <f>IF(ISBLANK(PF3),"",PA117/PA114)</f>
        <v/>
      </c>
      <c r="PD117" s="404"/>
      <c r="PE117" s="137"/>
      <c r="PF117" s="105"/>
      <c r="PG117" s="33"/>
      <c r="PH117" s="413" t="str">
        <f>IF(ISBLANK(PM3),"",COUNTIF(PJ12:PJ112,"=30"))</f>
        <v/>
      </c>
      <c r="PI117" s="413"/>
      <c r="PJ117" s="404" t="str">
        <f>IF(ISBLANK(PM3),"",PH117/PH114)</f>
        <v/>
      </c>
      <c r="PK117" s="404"/>
      <c r="PL117" s="137"/>
      <c r="PM117" s="105"/>
      <c r="PN117" s="33"/>
      <c r="PO117" s="413" t="str">
        <f>IF(ISBLANK(PT3),"",COUNTIF(PQ12:PQ112,"=30"))</f>
        <v/>
      </c>
      <c r="PP117" s="413"/>
      <c r="PQ117" s="404" t="str">
        <f>IF(ISBLANK(PT3),"",PO117/PO114)</f>
        <v/>
      </c>
      <c r="PR117" s="404"/>
      <c r="PS117" s="137"/>
      <c r="PT117" s="105"/>
      <c r="PU117" s="33"/>
      <c r="PV117" s="413" t="str">
        <f>IF(ISBLANK(QA3),"",COUNTIF(PX12:PX112,"=30"))</f>
        <v/>
      </c>
      <c r="PW117" s="413"/>
      <c r="PX117" s="404" t="str">
        <f>IF(ISBLANK(QA3),"",PV117/PV114)</f>
        <v/>
      </c>
      <c r="PY117" s="404"/>
      <c r="PZ117" s="137"/>
      <c r="QA117" s="105"/>
    </row>
    <row r="118" spans="1:443" ht="15" customHeight="1">
      <c r="A118" s="421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14" t="str">
        <f>IF(ISBLANK(D6),"",D6)</f>
        <v>Jota</v>
      </c>
      <c r="H118" s="414"/>
      <c r="I118" s="415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14" t="str">
        <f>IF(ISBLANK(K6),"",K6)</f>
        <v>Jota</v>
      </c>
      <c r="O118" s="414"/>
      <c r="P118" s="415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14" t="str">
        <f>IF(ISBLANK(R6),"",R6)</f>
        <v>Salah</v>
      </c>
      <c r="V118" s="414"/>
      <c r="W118" s="415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14" t="str">
        <f>IF(ISBLANK(Y6),"",Y6)</f>
        <v>Salah</v>
      </c>
      <c r="AC118" s="414"/>
      <c r="AD118" s="415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14" t="str">
        <f>IF(ISBLANK(AF6),"",AF6)</f>
        <v/>
      </c>
      <c r="AJ118" s="414"/>
      <c r="AK118" s="415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14" t="str">
        <f>IF(ISBLANK(AM6),"",AM6)</f>
        <v>Mané</v>
      </c>
      <c r="AQ118" s="414"/>
      <c r="AR118" s="415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14" t="str">
        <f>IF(ISBLANK(AT6),"",AT6)</f>
        <v>Minamino</v>
      </c>
      <c r="AX118" s="414"/>
      <c r="AY118" s="415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14" t="str">
        <f>IF(ISBLANK(BA6),"",BA6)</f>
        <v>Jota</v>
      </c>
      <c r="BE118" s="414"/>
      <c r="BF118" s="415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14" t="str">
        <f>IF(ISBLANK(BH6),"",BH6)</f>
        <v>Salah</v>
      </c>
      <c r="BL118" s="414"/>
      <c r="BM118" s="415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14" t="str">
        <f>IF(ISBLANK(BO6),"",BO6)</f>
        <v>Mané</v>
      </c>
      <c r="BS118" s="414"/>
      <c r="BT118" s="415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14" t="str">
        <f>IF(ISBLANK(BV6),"",BV6)</f>
        <v>Mané</v>
      </c>
      <c r="BZ118" s="414"/>
      <c r="CA118" s="415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14" t="str">
        <f>IF(ISBLANK(CC6),"",CC6)</f>
        <v>Salah</v>
      </c>
      <c r="CG118" s="414"/>
      <c r="CH118" s="415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14" t="str">
        <f>IF(ISBLANK(CJ6),"",CJ6)</f>
        <v>Keita</v>
      </c>
      <c r="CN118" s="414"/>
      <c r="CO118" s="415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14" t="str">
        <f>IF(ISBLANK(CQ6),"",CQ6)</f>
        <v>Minamino</v>
      </c>
      <c r="CU118" s="414"/>
      <c r="CV118" s="415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14" t="str">
        <f>IF(ISBLANK(CX6),"",CX6)</f>
        <v>Henderson</v>
      </c>
      <c r="DB118" s="414"/>
      <c r="DC118" s="415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14" t="str">
        <f>IF(ISBLANK(DE6),"",DE6)</f>
        <v>Jota</v>
      </c>
      <c r="DI118" s="414"/>
      <c r="DJ118" s="415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14" t="str">
        <f>IF(ISBLANK(DL6),"",DL6)</f>
        <v>TAA</v>
      </c>
      <c r="DP118" s="414"/>
      <c r="DQ118" s="415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14" t="str">
        <f>IF(ISBLANK(DS6),"",DS6)</f>
        <v>Mané</v>
      </c>
      <c r="DW118" s="414"/>
      <c r="DX118" s="415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14" t="str">
        <f>IF(ISBLANK(DZ6),"",DZ6)</f>
        <v>Thiago</v>
      </c>
      <c r="ED118" s="414"/>
      <c r="EE118" s="415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14" t="str">
        <f>IF(ISBLANK(EG6),"",EG6)</f>
        <v>Jota</v>
      </c>
      <c r="EK118" s="414"/>
      <c r="EL118" s="415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14" t="str">
        <f>IF(ISBLANK(EN6),"",EN6)</f>
        <v>Henderson</v>
      </c>
      <c r="ER118" s="414"/>
      <c r="ES118" s="415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14" t="str">
        <f>IF(ISBLANK(EU6),"",EU6)</f>
        <v>Origi</v>
      </c>
      <c r="EY118" s="414"/>
      <c r="EZ118" s="415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14" t="str">
        <f>IF(ISBLANK(FB6),"",FB6)</f>
        <v>Salah</v>
      </c>
      <c r="FF118" s="414"/>
      <c r="FG118" s="415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14" t="str">
        <f>IF(ISBLANK(FI6),"",FI6)</f>
        <v>Salah</v>
      </c>
      <c r="FM118" s="414"/>
      <c r="FN118" s="415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14" t="str">
        <f>IF(ISBLANK(FP6),"",FP6)</f>
        <v>Jota</v>
      </c>
      <c r="FT118" s="414"/>
      <c r="FU118" s="415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14" t="str">
        <f>IF(ISBLANK(FW6),"",FW6)</f>
        <v>Jota</v>
      </c>
      <c r="GA118" s="414"/>
      <c r="GB118" s="415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14" t="str">
        <f>IF(ISBLANK(GD6),"",GD6)</f>
        <v>Oxlade</v>
      </c>
      <c r="GH118" s="414"/>
      <c r="GI118" s="415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414" t="str">
        <f>IF(ISBLANK(GK6),"",GK6)</f>
        <v/>
      </c>
      <c r="GO118" s="414"/>
      <c r="GP118" s="415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14" t="str">
        <f>IF(ISBLANK(GR6),"",GR6)</f>
        <v>Lookman</v>
      </c>
      <c r="GV118" s="414"/>
      <c r="GW118" s="415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14" t="str">
        <f>IF(ISBLANK(GY6),"",GY6)</f>
        <v>Mané</v>
      </c>
      <c r="HC118" s="414"/>
      <c r="HD118" s="415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14" t="str">
        <f>IF(ISBLANK(HF6),"",HF6)</f>
        <v>Gordon</v>
      </c>
      <c r="HJ118" s="414"/>
      <c r="HK118" s="415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14" t="str">
        <f>IF(ISBLANK(HM6),"",HM6)</f>
        <v/>
      </c>
      <c r="HQ118" s="414"/>
      <c r="HR118" s="415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14" t="str">
        <f>IF(ISBLANK(HT6),"",HT6)</f>
        <v>Fabinho</v>
      </c>
      <c r="HX118" s="414"/>
      <c r="HY118" s="415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14" t="str">
        <f>IF(ISBLANK(IA6),"",IA6)</f>
        <v>Jota</v>
      </c>
      <c r="IE118" s="414"/>
      <c r="IF118" s="415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14" t="str">
        <f>IF(ISBLANK(IH6),"",IH6)</f>
        <v>van Dijk</v>
      </c>
      <c r="IL118" s="414"/>
      <c r="IM118" s="415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14" t="str">
        <f>IF(ISBLANK(IO6),"",IO6)</f>
        <v>Jota</v>
      </c>
      <c r="IS118" s="414"/>
      <c r="IT118" s="415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14" t="str">
        <f>IF(ISBLANK(IV6),"",IV6)</f>
        <v>Jota</v>
      </c>
      <c r="IZ118" s="414"/>
      <c r="JA118" s="415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414" t="str">
        <f>IF(ISBLANK(JC6),"",JC6)</f>
        <v/>
      </c>
      <c r="JG118" s="414"/>
      <c r="JH118" s="415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414" t="str">
        <f>IF(ISBLANK(JJ6),"",JJ6)</f>
        <v/>
      </c>
      <c r="JN118" s="414"/>
      <c r="JO118" s="415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414" t="str">
        <f>IF(ISBLANK(JQ6),"",JQ6)</f>
        <v/>
      </c>
      <c r="JU118" s="414"/>
      <c r="JV118" s="415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14" t="str">
        <f>IF(ISBLANK(JX6),"",JX6)</f>
        <v/>
      </c>
      <c r="KB118" s="414"/>
      <c r="KC118" s="415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14" t="str">
        <f>IF(ISBLANK(KE6),"",KE6)</f>
        <v/>
      </c>
      <c r="KI118" s="414"/>
      <c r="KJ118" s="415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414" t="str">
        <f>IF(ISBLANK(KL6),"",KL6)</f>
        <v/>
      </c>
      <c r="KP118" s="414"/>
      <c r="KQ118" s="415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414" t="str">
        <f>IF(ISBLANK(KS6),"",KS6)</f>
        <v/>
      </c>
      <c r="KW118" s="414"/>
      <c r="KX118" s="415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14" t="str">
        <f>IF(ISBLANK(KZ6),"",KZ6)</f>
        <v/>
      </c>
      <c r="LD118" s="414"/>
      <c r="LE118" s="415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14" t="str">
        <f>IF(ISBLANK(LG6),"",LG6)</f>
        <v/>
      </c>
      <c r="LK118" s="414"/>
      <c r="LL118" s="415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14" t="str">
        <f>IF(ISBLANK(LN6),"",LN6)</f>
        <v/>
      </c>
      <c r="LR118" s="414"/>
      <c r="LS118" s="415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14" t="str">
        <f>IF(ISBLANK(LU6),"",LU6)</f>
        <v/>
      </c>
      <c r="LY118" s="414"/>
      <c r="LZ118" s="415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14" t="str">
        <f>IF(ISBLANK(MB6),"",MB6)</f>
        <v/>
      </c>
      <c r="MF118" s="414"/>
      <c r="MG118" s="415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14" t="str">
        <f>IF(ISBLANK(MI6),"",MI6)</f>
        <v/>
      </c>
      <c r="MM118" s="414"/>
      <c r="MN118" s="415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14" t="str">
        <f>IF(ISBLANK(MP6),"",MP6)</f>
        <v/>
      </c>
      <c r="MT118" s="414"/>
      <c r="MU118" s="415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14" t="str">
        <f>IF(ISBLANK(MW6),"",MW6)</f>
        <v/>
      </c>
      <c r="NA118" s="414"/>
      <c r="NB118" s="415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14" t="str">
        <f>IF(ISBLANK(ND6),"",ND6)</f>
        <v/>
      </c>
      <c r="NH118" s="414"/>
      <c r="NI118" s="415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14" t="str">
        <f>IF(ISBLANK(NK6),"",NK6)</f>
        <v/>
      </c>
      <c r="NO118" s="414"/>
      <c r="NP118" s="415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14" t="str">
        <f>IF(ISBLANK(NR6),"",NR6)</f>
        <v/>
      </c>
      <c r="NV118" s="414"/>
      <c r="NW118" s="415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14" t="str">
        <f>IF(ISBLANK(NY6),"",NY6)</f>
        <v/>
      </c>
      <c r="OC118" s="414"/>
      <c r="OD118" s="415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14" t="str">
        <f>IF(ISBLANK(OF6),"",OF6)</f>
        <v/>
      </c>
      <c r="OJ118" s="414"/>
      <c r="OK118" s="415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14" t="str">
        <f>IF(ISBLANK(OM6),"",OM6)</f>
        <v/>
      </c>
      <c r="OQ118" s="414"/>
      <c r="OR118" s="415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14" t="str">
        <f>IF(ISBLANK(OT6),"",OT6)</f>
        <v/>
      </c>
      <c r="OX118" s="414"/>
      <c r="OY118" s="415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14" t="str">
        <f>IF(ISBLANK(PA6),"",PA6)</f>
        <v/>
      </c>
      <c r="PE118" s="414"/>
      <c r="PF118" s="415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14" t="str">
        <f>IF(ISBLANK(PH6),"",PH6)</f>
        <v/>
      </c>
      <c r="PL118" s="414"/>
      <c r="PM118" s="415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14" t="str">
        <f>IF(ISBLANK(PO6),"",PO6)</f>
        <v/>
      </c>
      <c r="PS118" s="414"/>
      <c r="PT118" s="415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14" t="str">
        <f>IF(ISBLANK(PV6),"",PV6)</f>
        <v/>
      </c>
      <c r="PZ118" s="414"/>
      <c r="QA118" s="415"/>
    </row>
    <row r="119" spans="1:443" ht="15" customHeight="1">
      <c r="A119" s="421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14" t="str">
        <f>IF(ISBLANK(D7),"",D7)</f>
        <v>Firmino</v>
      </c>
      <c r="H119" s="414"/>
      <c r="I119" s="415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14" t="str">
        <f>IF(ISBLANK(K7),"",K7)</f>
        <v>Mané</v>
      </c>
      <c r="O119" s="414"/>
      <c r="P119" s="415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14" t="str">
        <f>IF(ISBLANK(R7),"",R7)</f>
        <v/>
      </c>
      <c r="V119" s="414"/>
      <c r="W119" s="415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14" t="str">
        <f>IF(ISBLANK(Y7),"",Y7)</f>
        <v>Fabinho</v>
      </c>
      <c r="AC119" s="414"/>
      <c r="AD119" s="415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14" t="str">
        <f>IF(ISBLANK(AF7),"",AF7)</f>
        <v>Salah</v>
      </c>
      <c r="AJ119" s="414"/>
      <c r="AK119" s="415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14" t="str">
        <f>IF(ISBLANK(AM7),"",AM7)</f>
        <v>Salah</v>
      </c>
      <c r="AQ119" s="414"/>
      <c r="AR119" s="415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14" t="str">
        <f>IF(ISBLANK(AT7),"",AT7)</f>
        <v>Origi</v>
      </c>
      <c r="AX119" s="414"/>
      <c r="AY119" s="415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14" t="str">
        <f>IF(ISBLANK(BA7),"",BA7)</f>
        <v>Salah</v>
      </c>
      <c r="BE119" s="414"/>
      <c r="BF119" s="415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14" t="str">
        <f>IF(ISBLANK(BH7),"",BH7)</f>
        <v>Mané</v>
      </c>
      <c r="BL119" s="414"/>
      <c r="BM119" s="415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14" t="str">
        <f>IF(ISBLANK(BO7),"",BO7)</f>
        <v>Salah</v>
      </c>
      <c r="BS119" s="414"/>
      <c r="BT119" s="415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14" t="str">
        <f>IF(ISBLANK(BV7),"",BV7)</f>
        <v>Firmino</v>
      </c>
      <c r="BZ119" s="414"/>
      <c r="CA119" s="415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14" t="str">
        <f>IF(ISBLANK(CC7),"",CC7)</f>
        <v>Keita</v>
      </c>
      <c r="CG119" s="414"/>
      <c r="CH119" s="415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14" t="str">
        <f>IF(ISBLANK(CJ7),"",CJ7)</f>
        <v>Jota</v>
      </c>
      <c r="CN119" s="414"/>
      <c r="CO119" s="415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14" t="str">
        <f>IF(ISBLANK(CQ7),"",CQ7)</f>
        <v>Origi</v>
      </c>
      <c r="CU119" s="414"/>
      <c r="CV119" s="415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14" t="str">
        <f>IF(ISBLANK(CX7),"",CX7)</f>
        <v>Mané</v>
      </c>
      <c r="DB119" s="414"/>
      <c r="DC119" s="415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14" t="str">
        <f>IF(ISBLANK(DE7),"",DE7)</f>
        <v>Mané</v>
      </c>
      <c r="DI119" s="414"/>
      <c r="DJ119" s="415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14" t="str">
        <f>IF(ISBLANK(DL7),"",DL7)</f>
        <v>Origi</v>
      </c>
      <c r="DP119" s="414"/>
      <c r="DQ119" s="415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14" t="str">
        <f>IF(ISBLANK(DS7),"",DS7)</f>
        <v>Jota</v>
      </c>
      <c r="DW119" s="414"/>
      <c r="DX119" s="415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14" t="str">
        <f>IF(ISBLANK(DZ7),"",DZ7)</f>
        <v>Salah</v>
      </c>
      <c r="ED119" s="414"/>
      <c r="EE119" s="415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14" t="str">
        <f>IF(ISBLANK(EG7),"",EG7)</f>
        <v>Thiago</v>
      </c>
      <c r="EK119" s="414"/>
      <c r="EL119" s="415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14" t="str">
        <f>IF(ISBLANK(EN7),"",EN7)</f>
        <v>Salah</v>
      </c>
      <c r="ER119" s="414"/>
      <c r="ES119" s="415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14" t="str">
        <f>IF(ISBLANK(EU7),"",EU7)</f>
        <v/>
      </c>
      <c r="EY119" s="414"/>
      <c r="EZ119" s="415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14" t="str">
        <f>IF(ISBLANK(FB7),"",FB7)</f>
        <v>Origi</v>
      </c>
      <c r="FF119" s="414"/>
      <c r="FG119" s="415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14" t="str">
        <f>IF(ISBLANK(FI7),"",FI7)</f>
        <v/>
      </c>
      <c r="FM119" s="414"/>
      <c r="FN119" s="415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14" t="str">
        <f>IF(ISBLANK(FP7),"",FP7)</f>
        <v>Salah</v>
      </c>
      <c r="FT119" s="414"/>
      <c r="FU119" s="415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14" t="str">
        <f>IF(ISBLANK(FW7),"",FW7)</f>
        <v>Robertson</v>
      </c>
      <c r="GA119" s="414"/>
      <c r="GB119" s="415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14" t="str">
        <f>IF(ISBLANK(GD7),"",GD7)</f>
        <v>Jota</v>
      </c>
      <c r="GH119" s="414"/>
      <c r="GI119" s="415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414" t="str">
        <f>IF(ISBLANK(GK7),"",GK7)</f>
        <v/>
      </c>
      <c r="GO119" s="414"/>
      <c r="GP119" s="415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14" t="str">
        <f>IF(ISBLANK(GR7),"",GR7)</f>
        <v/>
      </c>
      <c r="GV119" s="414"/>
      <c r="GW119" s="415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14" t="str">
        <f>IF(ISBLANK(GY7),"",GY7)</f>
        <v>Salah</v>
      </c>
      <c r="HC119" s="414"/>
      <c r="HD119" s="415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14" t="str">
        <f>IF(ISBLANK(HF7),"",HF7)</f>
        <v>Fabinho</v>
      </c>
      <c r="HJ119" s="414"/>
      <c r="HK119" s="415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14" t="str">
        <f>IF(ISBLANK(HM7),"",HM7)</f>
        <v/>
      </c>
      <c r="HQ119" s="414"/>
      <c r="HR119" s="415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14" t="str">
        <f>IF(ISBLANK(HT7),"",HT7)</f>
        <v>Oxlade</v>
      </c>
      <c r="HX119" s="414"/>
      <c r="HY119" s="415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14" t="str">
        <f>IF(ISBLANK(IA7),"",IA7)</f>
        <v/>
      </c>
      <c r="IE119" s="414"/>
      <c r="IF119" s="415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14" t="str">
        <f>IF(ISBLANK(IH7),"",IH7)</f>
        <v>Oxlade</v>
      </c>
      <c r="IL119" s="414"/>
      <c r="IM119" s="415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14" t="str">
        <f>IF(ISBLANK(IO7),"",IO7)</f>
        <v>Minamino</v>
      </c>
      <c r="IS119" s="414"/>
      <c r="IT119" s="415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14" t="str">
        <f>IF(ISBLANK(IV7),"",IV7)</f>
        <v/>
      </c>
      <c r="IZ119" s="414"/>
      <c r="JA119" s="415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14" t="str">
        <f>IF(ISBLANK(JC7),"",JC7)</f>
        <v/>
      </c>
      <c r="JG119" s="414"/>
      <c r="JH119" s="415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414" t="str">
        <f>IF(ISBLANK(JJ7),"",JJ7)</f>
        <v/>
      </c>
      <c r="JN119" s="414"/>
      <c r="JO119" s="415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414" t="str">
        <f>IF(ISBLANK(JQ7),"",JQ7)</f>
        <v/>
      </c>
      <c r="JU119" s="414"/>
      <c r="JV119" s="415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14" t="str">
        <f>IF(ISBLANK(JX7),"",JX7)</f>
        <v/>
      </c>
      <c r="KB119" s="414"/>
      <c r="KC119" s="415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14" t="str">
        <f>IF(ISBLANK(KE7),"",KE7)</f>
        <v/>
      </c>
      <c r="KI119" s="414"/>
      <c r="KJ119" s="415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14" t="str">
        <f>IF(ISBLANK(KL7),"",KL7)</f>
        <v/>
      </c>
      <c r="KP119" s="414"/>
      <c r="KQ119" s="415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14" t="str">
        <f>IF(ISBLANK(KS7),"",KS7)</f>
        <v/>
      </c>
      <c r="KW119" s="414"/>
      <c r="KX119" s="415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14" t="str">
        <f>IF(ISBLANK(KZ7),"",KZ7)</f>
        <v/>
      </c>
      <c r="LD119" s="414"/>
      <c r="LE119" s="415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14" t="str">
        <f>IF(ISBLANK(LG7),"",LG7)</f>
        <v/>
      </c>
      <c r="LK119" s="414"/>
      <c r="LL119" s="415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14" t="str">
        <f>IF(ISBLANK(LN7),"",LN7)</f>
        <v/>
      </c>
      <c r="LR119" s="414"/>
      <c r="LS119" s="415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14" t="str">
        <f>IF(ISBLANK(LU7),"",LU7)</f>
        <v/>
      </c>
      <c r="LY119" s="414"/>
      <c r="LZ119" s="415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14" t="str">
        <f>IF(ISBLANK(MB7),"",MB7)</f>
        <v/>
      </c>
      <c r="MF119" s="414"/>
      <c r="MG119" s="415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14" t="str">
        <f>IF(ISBLANK(MI7),"",MI7)</f>
        <v/>
      </c>
      <c r="MM119" s="414"/>
      <c r="MN119" s="415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14" t="str">
        <f>IF(ISBLANK(MP7),"",MP7)</f>
        <v/>
      </c>
      <c r="MT119" s="414"/>
      <c r="MU119" s="415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14" t="str">
        <f>IF(ISBLANK(MW7),"",MW7)</f>
        <v/>
      </c>
      <c r="NA119" s="414"/>
      <c r="NB119" s="415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14" t="str">
        <f>IF(ISBLANK(ND7),"",ND7)</f>
        <v/>
      </c>
      <c r="NH119" s="414"/>
      <c r="NI119" s="415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14" t="str">
        <f>IF(ISBLANK(NK7),"",NK7)</f>
        <v/>
      </c>
      <c r="NO119" s="414"/>
      <c r="NP119" s="415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14" t="str">
        <f>IF(ISBLANK(NR7),"",NR7)</f>
        <v/>
      </c>
      <c r="NV119" s="414"/>
      <c r="NW119" s="415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14" t="str">
        <f>IF(ISBLANK(NY7),"",NY7)</f>
        <v/>
      </c>
      <c r="OC119" s="414"/>
      <c r="OD119" s="415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14" t="str">
        <f>IF(ISBLANK(OF7),"",OF7)</f>
        <v/>
      </c>
      <c r="OJ119" s="414"/>
      <c r="OK119" s="415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14" t="str">
        <f>IF(ISBLANK(OM7),"",OM7)</f>
        <v/>
      </c>
      <c r="OQ119" s="414"/>
      <c r="OR119" s="415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14" t="str">
        <f>IF(ISBLANK(OT7),"",OT7)</f>
        <v/>
      </c>
      <c r="OX119" s="414"/>
      <c r="OY119" s="415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14" t="str">
        <f>IF(ISBLANK(PA7),"",PA7)</f>
        <v/>
      </c>
      <c r="PE119" s="414"/>
      <c r="PF119" s="415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14" t="str">
        <f>IF(ISBLANK(PH7),"",PH7)</f>
        <v/>
      </c>
      <c r="PL119" s="414"/>
      <c r="PM119" s="415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14" t="str">
        <f>IF(ISBLANK(PO7),"",PO7)</f>
        <v/>
      </c>
      <c r="PS119" s="414"/>
      <c r="PT119" s="415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14" t="str">
        <f>IF(ISBLANK(PV7),"",PV7)</f>
        <v/>
      </c>
      <c r="PZ119" s="414"/>
      <c r="QA119" s="415"/>
    </row>
    <row r="120" spans="1:443" ht="15" customHeight="1">
      <c r="A120" s="421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14" t="str">
        <f>IF(ISBLANK(D8),"",D8)</f>
        <v>Salah</v>
      </c>
      <c r="H120" s="414"/>
      <c r="I120" s="415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14" t="str">
        <f>IF(ISBLANK(K8),"",K8)</f>
        <v/>
      </c>
      <c r="O120" s="414"/>
      <c r="P120" s="415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14" t="str">
        <f>IF(ISBLANK(R8),"",R8)</f>
        <v/>
      </c>
      <c r="V120" s="414"/>
      <c r="W120" s="415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14" t="str">
        <f>IF(ISBLANK(Y8),"",Y8)</f>
        <v>Mané</v>
      </c>
      <c r="AC120" s="414"/>
      <c r="AD120" s="415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14" t="str">
        <f>IF(ISBLANK(AF8),"",AF8)</f>
        <v>Henderson</v>
      </c>
      <c r="AJ120" s="414"/>
      <c r="AK120" s="415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14" t="str">
        <f>IF(ISBLANK(AM8),"",AM8)</f>
        <v>Keita</v>
      </c>
      <c r="AQ120" s="414"/>
      <c r="AR120" s="415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14" t="str">
        <f>IF(ISBLANK(AT8),"",AT8)</f>
        <v/>
      </c>
      <c r="AX120" s="414"/>
      <c r="AY120" s="415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14" t="str">
        <f>IF(ISBLANK(BA8),"",BA8)</f>
        <v>Jones</v>
      </c>
      <c r="BE120" s="414"/>
      <c r="BF120" s="415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14" t="str">
        <f>IF(ISBLANK(BH8),"",BH8)</f>
        <v>Firmino</v>
      </c>
      <c r="BL120" s="414"/>
      <c r="BM120" s="415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14" t="str">
        <f>IF(ISBLANK(BO8),"",BO8)</f>
        <v/>
      </c>
      <c r="BS120" s="414"/>
      <c r="BT120" s="415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14" t="str">
        <f>IF(ISBLANK(BV8),"",BV8)</f>
        <v>Salah</v>
      </c>
      <c r="BZ120" s="414"/>
      <c r="CA120" s="415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14" t="str">
        <f>IF(ISBLANK(CC8),"",CC8)</f>
        <v>Griezmann</v>
      </c>
      <c r="CG120" s="414"/>
      <c r="CH120" s="415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14" t="str">
        <f>IF(ISBLANK(CJ8),"",CJ8)</f>
        <v>Salah</v>
      </c>
      <c r="CN120" s="414"/>
      <c r="CO120" s="415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14" t="str">
        <f>IF(ISBLANK(CQ8),"",CQ8)</f>
        <v/>
      </c>
      <c r="CU120" s="414"/>
      <c r="CV120" s="415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14" t="str">
        <f>IF(ISBLANK(CX8),"",CX8)</f>
        <v/>
      </c>
      <c r="DB120" s="414"/>
      <c r="DC120" s="415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14" t="str">
        <f>IF(ISBLANK(DE8),"",DE8)</f>
        <v/>
      </c>
      <c r="DI120" s="414"/>
      <c r="DJ120" s="415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14" t="str">
        <f>IF(ISBLANK(DL8),"",DL8)</f>
        <v/>
      </c>
      <c r="DP120" s="414"/>
      <c r="DQ120" s="415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14" t="str">
        <f>IF(ISBLANK(DS8),"",DS8)</f>
        <v>Salah</v>
      </c>
      <c r="DW120" s="414"/>
      <c r="DX120" s="415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14" t="str">
        <f>IF(ISBLANK(DZ8),"",DZ8)</f>
        <v/>
      </c>
      <c r="ED120" s="414"/>
      <c r="EE120" s="415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14" t="str">
        <f>IF(ISBLANK(EG8),"",EG8)</f>
        <v>van Dijk</v>
      </c>
      <c r="EK120" s="414"/>
      <c r="EL120" s="415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14" t="str">
        <f>IF(ISBLANK(EN8),"",EN8)</f>
        <v>Jota</v>
      </c>
      <c r="ER120" s="414"/>
      <c r="ES120" s="415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14" t="str">
        <f>IF(ISBLANK(EU8),"",EU8)</f>
        <v/>
      </c>
      <c r="EY120" s="414"/>
      <c r="EZ120" s="415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14" t="str">
        <f>IF(ISBLANK(FB8),"",FB8)</f>
        <v/>
      </c>
      <c r="FF120" s="414"/>
      <c r="FG120" s="415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14" t="str">
        <f>IF(ISBLANK(FI8),"",FI8)</f>
        <v/>
      </c>
      <c r="FM120" s="414"/>
      <c r="FN120" s="415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14" t="str">
        <f>IF(ISBLANK(FP8),"",FP8)</f>
        <v>TAA</v>
      </c>
      <c r="FT120" s="414"/>
      <c r="FU120" s="415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14" t="str">
        <f>IF(ISBLANK(FW8),"",FW8)</f>
        <v>Kane</v>
      </c>
      <c r="GA120" s="414"/>
      <c r="GB120" s="415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14" t="str">
        <f>IF(ISBLANK(GD8),"",GD8)</f>
        <v>Minamino</v>
      </c>
      <c r="GH120" s="414"/>
      <c r="GI120" s="415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414" t="str">
        <f>IF(ISBLANK(GK8),"",GK8)</f>
        <v/>
      </c>
      <c r="GO120" s="414"/>
      <c r="GP120" s="415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14" t="str">
        <f>IF(ISBLANK(GR8),"",GR8)</f>
        <v/>
      </c>
      <c r="GV120" s="414"/>
      <c r="GW120" s="415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14" t="str">
        <f>IF(ISBLANK(GY8),"",GY8)</f>
        <v/>
      </c>
      <c r="HC120" s="414"/>
      <c r="HD120" s="415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14" t="str">
        <f>IF(ISBLANK(HF8),"",HF8)</f>
        <v>Firmino</v>
      </c>
      <c r="HJ120" s="414"/>
      <c r="HK120" s="415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14" t="str">
        <f>IF(ISBLANK(HM8),"",HM8)</f>
        <v/>
      </c>
      <c r="HQ120" s="414"/>
      <c r="HR120" s="415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14" t="str">
        <f>IF(ISBLANK(HT8),"",HT8)</f>
        <v>Minamino</v>
      </c>
      <c r="HX120" s="414"/>
      <c r="HY120" s="415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14" t="str">
        <f>IF(ISBLANK(IA8),"",IA8)</f>
        <v/>
      </c>
      <c r="IE120" s="414"/>
      <c r="IF120" s="415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14" t="str">
        <f>IF(ISBLANK(IH8),"",IH8)</f>
        <v>Fabinho</v>
      </c>
      <c r="IL120" s="414"/>
      <c r="IM120" s="415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14" t="str">
        <f>IF(ISBLANK(IO8),"",IO8)</f>
        <v>Elliott</v>
      </c>
      <c r="IS120" s="414"/>
      <c r="IT120" s="415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14" t="str">
        <f>IF(ISBLANK(IV8),"",IV8)</f>
        <v/>
      </c>
      <c r="IZ120" s="414"/>
      <c r="JA120" s="415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14" t="str">
        <f>IF(ISBLANK(JC8),"",JC8)</f>
        <v/>
      </c>
      <c r="JG120" s="414"/>
      <c r="JH120" s="415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14" t="str">
        <f>IF(ISBLANK(JJ8),"",JJ8)</f>
        <v/>
      </c>
      <c r="JN120" s="414"/>
      <c r="JO120" s="415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414" t="str">
        <f>IF(ISBLANK(JQ8),"",JQ8)</f>
        <v/>
      </c>
      <c r="JU120" s="414"/>
      <c r="JV120" s="415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14" t="str">
        <f>IF(ISBLANK(JX8),"",JX8)</f>
        <v/>
      </c>
      <c r="KB120" s="414"/>
      <c r="KC120" s="415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14" t="str">
        <f>IF(ISBLANK(KE8),"",KE8)</f>
        <v/>
      </c>
      <c r="KI120" s="414"/>
      <c r="KJ120" s="415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14" t="str">
        <f>IF(ISBLANK(KL8),"",KL8)</f>
        <v/>
      </c>
      <c r="KP120" s="414"/>
      <c r="KQ120" s="415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14" t="str">
        <f>IF(ISBLANK(KS8),"",KS8)</f>
        <v/>
      </c>
      <c r="KW120" s="414"/>
      <c r="KX120" s="415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14" t="str">
        <f>IF(ISBLANK(KZ8),"",KZ8)</f>
        <v/>
      </c>
      <c r="LD120" s="414"/>
      <c r="LE120" s="415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14" t="str">
        <f>IF(ISBLANK(LG8),"",LG8)</f>
        <v/>
      </c>
      <c r="LK120" s="414"/>
      <c r="LL120" s="415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14" t="str">
        <f>IF(ISBLANK(LN8),"",LN8)</f>
        <v/>
      </c>
      <c r="LR120" s="414"/>
      <c r="LS120" s="415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14" t="str">
        <f>IF(ISBLANK(LU8),"",LU8)</f>
        <v/>
      </c>
      <c r="LY120" s="414"/>
      <c r="LZ120" s="415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14" t="str">
        <f>IF(ISBLANK(MB8),"",MB8)</f>
        <v/>
      </c>
      <c r="MF120" s="414"/>
      <c r="MG120" s="415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14" t="str">
        <f>IF(ISBLANK(MI8),"",MI8)</f>
        <v/>
      </c>
      <c r="MM120" s="414"/>
      <c r="MN120" s="415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14" t="str">
        <f>IF(ISBLANK(MP8),"",MP8)</f>
        <v/>
      </c>
      <c r="MT120" s="414"/>
      <c r="MU120" s="415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14" t="str">
        <f>IF(ISBLANK(MW8),"",MW8)</f>
        <v/>
      </c>
      <c r="NA120" s="414"/>
      <c r="NB120" s="415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14" t="str">
        <f>IF(ISBLANK(ND8),"",ND8)</f>
        <v/>
      </c>
      <c r="NH120" s="414"/>
      <c r="NI120" s="415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14" t="str">
        <f>IF(ISBLANK(NK8),"",NK8)</f>
        <v/>
      </c>
      <c r="NO120" s="414"/>
      <c r="NP120" s="415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14" t="str">
        <f>IF(ISBLANK(NR8),"",NR8)</f>
        <v/>
      </c>
      <c r="NV120" s="414"/>
      <c r="NW120" s="415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14" t="str">
        <f>IF(ISBLANK(NY8),"",NY8)</f>
        <v/>
      </c>
      <c r="OC120" s="414"/>
      <c r="OD120" s="415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14" t="str">
        <f>IF(ISBLANK(OF8),"",OF8)</f>
        <v/>
      </c>
      <c r="OJ120" s="414"/>
      <c r="OK120" s="415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14" t="str">
        <f>IF(ISBLANK(OM8),"",OM8)</f>
        <v/>
      </c>
      <c r="OQ120" s="414"/>
      <c r="OR120" s="415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14" t="str">
        <f>IF(ISBLANK(OT8),"",OT8)</f>
        <v/>
      </c>
      <c r="OX120" s="414"/>
      <c r="OY120" s="415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14" t="str">
        <f>IF(ISBLANK(PA8),"",PA8)</f>
        <v/>
      </c>
      <c r="PE120" s="414"/>
      <c r="PF120" s="415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14" t="str">
        <f>IF(ISBLANK(PH8),"",PH8)</f>
        <v/>
      </c>
      <c r="PL120" s="414"/>
      <c r="PM120" s="415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14" t="str">
        <f>IF(ISBLANK(PO8),"",PO8)</f>
        <v/>
      </c>
      <c r="PS120" s="414"/>
      <c r="PT120" s="415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14" t="str">
        <f>IF(ISBLANK(PV8),"",PV8)</f>
        <v/>
      </c>
      <c r="PZ120" s="414"/>
      <c r="QA120" s="415"/>
    </row>
    <row r="121" spans="1:443" ht="15" customHeight="1">
      <c r="A121" s="421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14" t="str">
        <f>IF(ISBLANK(D9),"",D9)</f>
        <v/>
      </c>
      <c r="H121" s="414"/>
      <c r="I121" s="415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14" t="str">
        <f>IF(ISBLANK(K9),"",K9)</f>
        <v/>
      </c>
      <c r="O121" s="414"/>
      <c r="P121" s="415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14" t="str">
        <f>IF(ISBLANK(R9),"",R9)</f>
        <v/>
      </c>
      <c r="V121" s="414"/>
      <c r="W121" s="415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14" t="str">
        <f>IF(ISBLANK(Y9),"",Y9)</f>
        <v/>
      </c>
      <c r="AC121" s="414"/>
      <c r="AD121" s="415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14" t="str">
        <f>IF(ISBLANK(AF9),"",AF9)</f>
        <v/>
      </c>
      <c r="AJ121" s="414"/>
      <c r="AK121" s="415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14" t="str">
        <f>IF(ISBLANK(AM9),"",AM9)</f>
        <v/>
      </c>
      <c r="AQ121" s="414"/>
      <c r="AR121" s="415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14" t="str">
        <f>IF(ISBLANK(AT9),"",AT9)</f>
        <v/>
      </c>
      <c r="AX121" s="414"/>
      <c r="AY121" s="415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14" t="str">
        <f>IF(ISBLANK(BA9),"",BA9)</f>
        <v/>
      </c>
      <c r="BE121" s="414"/>
      <c r="BF121" s="415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14" t="str">
        <f>IF(ISBLANK(BH9),"",BH9)</f>
        <v/>
      </c>
      <c r="BL121" s="414"/>
      <c r="BM121" s="415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14" t="str">
        <f>IF(ISBLANK(BO9),"",BO9)</f>
        <v/>
      </c>
      <c r="BS121" s="414"/>
      <c r="BT121" s="415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14" t="str">
        <f>IF(ISBLANK(BV9),"",BV9)</f>
        <v/>
      </c>
      <c r="BZ121" s="414"/>
      <c r="CA121" s="415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14" t="str">
        <f>IF(ISBLANK(CC9),"",CC9)</f>
        <v/>
      </c>
      <c r="CG121" s="414"/>
      <c r="CH121" s="415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14" t="str">
        <f>IF(ISBLANK(CJ9),"",CJ9)</f>
        <v/>
      </c>
      <c r="CN121" s="414"/>
      <c r="CO121" s="415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14" t="str">
        <f>IF(ISBLANK(CQ9),"",CQ9)</f>
        <v/>
      </c>
      <c r="CU121" s="414"/>
      <c r="CV121" s="415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14" t="str">
        <f>IF(ISBLANK(CX9),"",CX9)</f>
        <v/>
      </c>
      <c r="DB121" s="414"/>
      <c r="DC121" s="415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14" t="str">
        <f>IF(ISBLANK(DE9),"",DE9)</f>
        <v/>
      </c>
      <c r="DI121" s="414"/>
      <c r="DJ121" s="415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14" t="str">
        <f>IF(ISBLANK(DL9),"",DL9)</f>
        <v/>
      </c>
      <c r="DP121" s="414"/>
      <c r="DQ121" s="415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14" t="str">
        <f>IF(ISBLANK(DS9),"",DS9)</f>
        <v>Minamino</v>
      </c>
      <c r="DW121" s="414"/>
      <c r="DX121" s="415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14" t="str">
        <f>IF(ISBLANK(DZ9),"",DZ9)</f>
        <v/>
      </c>
      <c r="ED121" s="414"/>
      <c r="EE121" s="415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14" t="str">
        <f>IF(ISBLANK(EG9),"",EG9)</f>
        <v/>
      </c>
      <c r="EK121" s="414"/>
      <c r="EL121" s="415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14" t="str">
        <f>IF(ISBLANK(EN9),"",EN9)</f>
        <v/>
      </c>
      <c r="ER121" s="414"/>
      <c r="ES121" s="415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14" t="str">
        <f>IF(ISBLANK(EU9),"",EU9)</f>
        <v/>
      </c>
      <c r="EY121" s="414"/>
      <c r="EZ121" s="415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14" t="str">
        <f>IF(ISBLANK(FB9),"",FB9)</f>
        <v/>
      </c>
      <c r="FF121" s="414"/>
      <c r="FG121" s="415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14" t="str">
        <f>IF(ISBLANK(FI9),"",FI9)</f>
        <v/>
      </c>
      <c r="FM121" s="414"/>
      <c r="FN121" s="415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14" t="str">
        <f>IF(ISBLANK(FP9),"",FP9)</f>
        <v/>
      </c>
      <c r="FT121" s="414"/>
      <c r="FU121" s="415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14" t="str">
        <f>IF(ISBLANK(FW9),"",FW9)</f>
        <v/>
      </c>
      <c r="GA121" s="414"/>
      <c r="GB121" s="415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14" t="str">
        <f>IF(ISBLANK(GD9),"",GD9)</f>
        <v>Vardy</v>
      </c>
      <c r="GH121" s="414"/>
      <c r="GI121" s="415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414" t="str">
        <f>IF(ISBLANK(GK9),"",GK9)</f>
        <v/>
      </c>
      <c r="GO121" s="414"/>
      <c r="GP121" s="415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14" t="str">
        <f>IF(ISBLANK(GR9),"",GR9)</f>
        <v/>
      </c>
      <c r="GV121" s="414"/>
      <c r="GW121" s="415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14" t="str">
        <f>IF(ISBLANK(GY9),"",GY9)</f>
        <v/>
      </c>
      <c r="HC121" s="414"/>
      <c r="HD121" s="415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14" t="str">
        <f>IF(ISBLANK(HF9),"",HF9)</f>
        <v/>
      </c>
      <c r="HJ121" s="414"/>
      <c r="HK121" s="415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14" t="str">
        <f>IF(ISBLANK(HM9),"",HM9)</f>
        <v/>
      </c>
      <c r="HQ121" s="414"/>
      <c r="HR121" s="415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14" t="str">
        <f>IF(ISBLANK(HT9),"",HT9)</f>
        <v/>
      </c>
      <c r="HX121" s="414"/>
      <c r="HY121" s="415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14" t="str">
        <f>IF(ISBLANK(IA9),"",IA9)</f>
        <v/>
      </c>
      <c r="IE121" s="414"/>
      <c r="IF121" s="415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14" t="str">
        <f>IF(ISBLANK(IH9),"",IH9)</f>
        <v/>
      </c>
      <c r="IL121" s="414"/>
      <c r="IM121" s="415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14" t="str">
        <f>IF(ISBLANK(IO9),"",IO9)</f>
        <v/>
      </c>
      <c r="IS121" s="414"/>
      <c r="IT121" s="415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14" t="str">
        <f>IF(ISBLANK(IV9),"",IV9)</f>
        <v/>
      </c>
      <c r="IZ121" s="414"/>
      <c r="JA121" s="415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14" t="str">
        <f>IF(ISBLANK(JC9),"",JC9)</f>
        <v/>
      </c>
      <c r="JG121" s="414"/>
      <c r="JH121" s="415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14" t="str">
        <f>IF(ISBLANK(JJ9),"",JJ9)</f>
        <v/>
      </c>
      <c r="JN121" s="414"/>
      <c r="JO121" s="415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14" t="str">
        <f>IF(ISBLANK(JQ9),"",JQ9)</f>
        <v/>
      </c>
      <c r="JU121" s="414"/>
      <c r="JV121" s="415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14" t="str">
        <f>IF(ISBLANK(JX9),"",JX9)</f>
        <v/>
      </c>
      <c r="KB121" s="414"/>
      <c r="KC121" s="415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14" t="str">
        <f>IF(ISBLANK(KE9),"",KE9)</f>
        <v/>
      </c>
      <c r="KI121" s="414"/>
      <c r="KJ121" s="415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14" t="str">
        <f>IF(ISBLANK(KL9),"",KL9)</f>
        <v/>
      </c>
      <c r="KP121" s="414"/>
      <c r="KQ121" s="415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14" t="str">
        <f>IF(ISBLANK(KS9),"",KS9)</f>
        <v/>
      </c>
      <c r="KW121" s="414"/>
      <c r="KX121" s="415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14" t="str">
        <f>IF(ISBLANK(KZ9),"",KZ9)</f>
        <v/>
      </c>
      <c r="LD121" s="414"/>
      <c r="LE121" s="415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14" t="str">
        <f>IF(ISBLANK(LG9),"",LG9)</f>
        <v/>
      </c>
      <c r="LK121" s="414"/>
      <c r="LL121" s="415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14" t="str">
        <f>IF(ISBLANK(LN9),"",LN9)</f>
        <v/>
      </c>
      <c r="LR121" s="414"/>
      <c r="LS121" s="415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14" t="str">
        <f>IF(ISBLANK(LU9),"",LU9)</f>
        <v/>
      </c>
      <c r="LY121" s="414"/>
      <c r="LZ121" s="415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14" t="str">
        <f>IF(ISBLANK(MB9),"",MB9)</f>
        <v/>
      </c>
      <c r="MF121" s="414"/>
      <c r="MG121" s="415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14" t="str">
        <f>IF(ISBLANK(MI9),"",MI9)</f>
        <v/>
      </c>
      <c r="MM121" s="414"/>
      <c r="MN121" s="415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14" t="str">
        <f>IF(ISBLANK(MP9),"",MP9)</f>
        <v/>
      </c>
      <c r="MT121" s="414"/>
      <c r="MU121" s="415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14" t="str">
        <f>IF(ISBLANK(MW9),"",MW9)</f>
        <v/>
      </c>
      <c r="NA121" s="414"/>
      <c r="NB121" s="415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14" t="str">
        <f>IF(ISBLANK(ND9),"",ND9)</f>
        <v/>
      </c>
      <c r="NH121" s="414"/>
      <c r="NI121" s="415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14" t="str">
        <f>IF(ISBLANK(NK9),"",NK9)</f>
        <v/>
      </c>
      <c r="NO121" s="414"/>
      <c r="NP121" s="415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14" t="str">
        <f>IF(ISBLANK(NR9),"",NR9)</f>
        <v/>
      </c>
      <c r="NV121" s="414"/>
      <c r="NW121" s="415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14" t="str">
        <f>IF(ISBLANK(NY9),"",NY9)</f>
        <v/>
      </c>
      <c r="OC121" s="414"/>
      <c r="OD121" s="415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14" t="str">
        <f>IF(ISBLANK(OF9),"",OF9)</f>
        <v/>
      </c>
      <c r="OJ121" s="414"/>
      <c r="OK121" s="415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14" t="str">
        <f>IF(ISBLANK(OM9),"",OM9)</f>
        <v/>
      </c>
      <c r="OQ121" s="414"/>
      <c r="OR121" s="415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14" t="str">
        <f>IF(ISBLANK(OT9),"",OT9)</f>
        <v/>
      </c>
      <c r="OX121" s="414"/>
      <c r="OY121" s="415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14" t="str">
        <f>IF(ISBLANK(PA9),"",PA9)</f>
        <v/>
      </c>
      <c r="PE121" s="414"/>
      <c r="PF121" s="415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14" t="str">
        <f>IF(ISBLANK(PH9),"",PH9)</f>
        <v/>
      </c>
      <c r="PL121" s="414"/>
      <c r="PM121" s="415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14" t="str">
        <f>IF(ISBLANK(PO9),"",PO9)</f>
        <v/>
      </c>
      <c r="PS121" s="414"/>
      <c r="PT121" s="415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14" t="str">
        <f>IF(ISBLANK(PV9),"",PV9)</f>
        <v/>
      </c>
      <c r="PZ121" s="414"/>
      <c r="QA121" s="415"/>
    </row>
    <row r="122" spans="1:443" ht="15" customHeight="1">
      <c r="A122" s="421"/>
      <c r="B122" s="55" t="s">
        <v>270</v>
      </c>
      <c r="C122" s="54"/>
      <c r="D122" s="413">
        <f>COUNTIF(G12:G112,"=10")</f>
        <v>10</v>
      </c>
      <c r="E122" s="413"/>
      <c r="F122" s="404">
        <f>D122/D114</f>
        <v>0.11363636363636363</v>
      </c>
      <c r="G122" s="404"/>
      <c r="H122" s="34"/>
      <c r="I122" s="56"/>
      <c r="J122" s="33"/>
      <c r="K122" s="413">
        <f>COUNTIF(N12:N112,"=10")</f>
        <v>15</v>
      </c>
      <c r="L122" s="413"/>
      <c r="M122" s="404">
        <f>K122/K114</f>
        <v>0.189873417721519</v>
      </c>
      <c r="N122" s="404"/>
      <c r="O122" s="34"/>
      <c r="P122" s="56"/>
      <c r="Q122" s="33"/>
      <c r="R122" s="413">
        <f>IF(ISBLANK(W3),"",COUNTIF(U12:U112,"=10"))</f>
        <v>0</v>
      </c>
      <c r="S122" s="413"/>
      <c r="T122" s="404">
        <f>IF(ISBLANK(W3),"",R122/R114)</f>
        <v>0</v>
      </c>
      <c r="U122" s="404"/>
      <c r="V122" s="34"/>
      <c r="W122" s="56"/>
      <c r="X122" s="33"/>
      <c r="Y122" s="413">
        <f>IF(ISBLANK(AD3),"",COUNTIF(AB12:AB112,"=10"))</f>
        <v>23</v>
      </c>
      <c r="Z122" s="413"/>
      <c r="AA122" s="404">
        <f>IF(ISBLANK(AD3),"",Y122/Y114)</f>
        <v>0.32857142857142857</v>
      </c>
      <c r="AB122" s="404"/>
      <c r="AC122" s="79"/>
      <c r="AD122" s="56"/>
      <c r="AE122" s="33"/>
      <c r="AF122" s="413">
        <f>IF(ISBLANK(AK3),"",COUNTIF(AI12:AI112,"=10"))</f>
        <v>20</v>
      </c>
      <c r="AG122" s="413"/>
      <c r="AH122" s="404">
        <f>IF(ISBLANK(AK3),"",AF122/AF114)</f>
        <v>0.36363636363636365</v>
      </c>
      <c r="AI122" s="404"/>
      <c r="AJ122" s="79"/>
      <c r="AK122" s="56"/>
      <c r="AL122" s="33"/>
      <c r="AM122" s="413">
        <f>IF(ISBLANK(AR3),"",COUNTIF(AP12:AP112,"=10"))</f>
        <v>1</v>
      </c>
      <c r="AN122" s="413"/>
      <c r="AO122" s="404">
        <f>IF(ISBLANK(AR3),"",AM122/AM114)</f>
        <v>1.6393442622950821E-2</v>
      </c>
      <c r="AP122" s="404"/>
      <c r="AQ122" s="79"/>
      <c r="AR122" s="56"/>
      <c r="AS122" s="33"/>
      <c r="AT122" s="413">
        <f>IF(ISBLANK(AY3),"",COUNTIF(AW12:AW112,"=10"))</f>
        <v>29</v>
      </c>
      <c r="AU122" s="413"/>
      <c r="AV122" s="404">
        <f>IF(ISBLANK(AY3),"",AT122/AT114)</f>
        <v>0.42028985507246375</v>
      </c>
      <c r="AW122" s="404"/>
      <c r="AX122" s="135"/>
      <c r="AY122" s="56"/>
      <c r="AZ122" s="33"/>
      <c r="BA122" s="413">
        <f>IF(ISBLANK(BF3),"",COUNTIF(BD12:BD112,"=10"))</f>
        <v>16</v>
      </c>
      <c r="BB122" s="413"/>
      <c r="BC122" s="404">
        <f>IF(ISBLANK(BF3),"",BA122/BA114)</f>
        <v>0.26229508196721313</v>
      </c>
      <c r="BD122" s="404"/>
      <c r="BE122" s="135"/>
      <c r="BF122" s="56"/>
      <c r="BG122" s="33"/>
      <c r="BH122" s="413">
        <f>IF(ISBLANK(BM3),"",COUNTIF(BK12:BK112,"=10"))</f>
        <v>2</v>
      </c>
      <c r="BI122" s="413"/>
      <c r="BJ122" s="404">
        <f>IF(ISBLANK(BM3),"",BH122/BH114)</f>
        <v>2.8985507246376812E-2</v>
      </c>
      <c r="BK122" s="404"/>
      <c r="BL122" s="135"/>
      <c r="BM122" s="56"/>
      <c r="BN122" s="33"/>
      <c r="BO122" s="413">
        <f>IF(ISBLANK(BT3),"",COUNTIF(BR12:BR112,"=10"))</f>
        <v>25</v>
      </c>
      <c r="BP122" s="413"/>
      <c r="BQ122" s="404">
        <f>IF(ISBLANK(BT3),"",BO122/BO114)</f>
        <v>0.37878787878787878</v>
      </c>
      <c r="BR122" s="404"/>
      <c r="BS122" s="135"/>
      <c r="BT122" s="56"/>
      <c r="BU122" s="33"/>
      <c r="BV122" s="413">
        <f>IF(ISBLANK(CA3),"",COUNTIF(BY12:BY112,"=10"))</f>
        <v>12</v>
      </c>
      <c r="BW122" s="413"/>
      <c r="BX122" s="404">
        <f>IF(ISBLANK(CA3),"",BV122/BV114)</f>
        <v>0.1875</v>
      </c>
      <c r="BY122" s="404"/>
      <c r="BZ122" s="135"/>
      <c r="CA122" s="56"/>
      <c r="CB122" s="33"/>
      <c r="CC122" s="413">
        <f>IF(ISBLANK(CH3),"",COUNTIF(CF12:CF112,"=10"))</f>
        <v>4</v>
      </c>
      <c r="CD122" s="413"/>
      <c r="CE122" s="404">
        <f>IF(ISBLANK(CH3),"",CC122/CC114)</f>
        <v>6.3492063492063489E-2</v>
      </c>
      <c r="CF122" s="404"/>
      <c r="CG122" s="135"/>
      <c r="CH122" s="56"/>
      <c r="CI122" s="33"/>
      <c r="CJ122" s="413">
        <f>IF(ISBLANK(CO3),"",COUNTIF(CM12:CM112,"=10"))</f>
        <v>44</v>
      </c>
      <c r="CK122" s="413"/>
      <c r="CL122" s="404">
        <f>IF(ISBLANK(CO3),"",CJ122/CJ114)</f>
        <v>0.67692307692307696</v>
      </c>
      <c r="CM122" s="404"/>
      <c r="CN122" s="135"/>
      <c r="CO122" s="56"/>
      <c r="CP122" s="33"/>
      <c r="CQ122" s="413">
        <f>IF(ISBLANK(CV3),"",COUNTIF(CT12:CT112,"=10"))</f>
        <v>5</v>
      </c>
      <c r="CR122" s="413"/>
      <c r="CS122" s="404">
        <f>IF(ISBLANK(CV3),"",CQ122/CQ114)</f>
        <v>7.8125E-2</v>
      </c>
      <c r="CT122" s="404"/>
      <c r="CU122" s="135"/>
      <c r="CV122" s="56"/>
      <c r="CW122" s="33"/>
      <c r="CX122" s="413">
        <f>IF(ISBLANK(DC3),"",COUNTIF(DA12:DA112,"=10"))</f>
        <v>20</v>
      </c>
      <c r="CY122" s="413"/>
      <c r="CZ122" s="404">
        <f>IF(ISBLANK(DC3),"",CX122/CX114)</f>
        <v>0.31746031746031744</v>
      </c>
      <c r="DA122" s="404"/>
      <c r="DB122" s="135"/>
      <c r="DC122" s="56"/>
      <c r="DD122" s="33"/>
      <c r="DE122" s="413">
        <f>IF(ISBLANK(DJ3),"",COUNTIF(DH12:DH112,"=10"))</f>
        <v>20</v>
      </c>
      <c r="DF122" s="413"/>
      <c r="DG122" s="404">
        <f>IF(ISBLANK(DJ3),"",DE122/DE114)</f>
        <v>0.33898305084745761</v>
      </c>
      <c r="DH122" s="404"/>
      <c r="DI122" s="135"/>
      <c r="DJ122" s="56"/>
      <c r="DK122" s="33"/>
      <c r="DL122" s="413">
        <f>IF(ISBLANK(DQ3),"",COUNTIF(DO12:DO112,"=10"))</f>
        <v>40</v>
      </c>
      <c r="DM122" s="413"/>
      <c r="DN122" s="404">
        <f>IF(ISBLANK(DQ3),"",DL122/DL114)</f>
        <v>0.65573770491803274</v>
      </c>
      <c r="DO122" s="404"/>
      <c r="DP122" s="135"/>
      <c r="DQ122" s="56"/>
      <c r="DR122" s="33"/>
      <c r="DS122" s="413">
        <f>IF(ISBLANK(DX3),"",COUNTIF(DV12:DV112,"=10"))</f>
        <v>36</v>
      </c>
      <c r="DT122" s="413"/>
      <c r="DU122" s="404">
        <f>IF(ISBLANK(DX3),"",DS122/DS114)</f>
        <v>0.6</v>
      </c>
      <c r="DV122" s="404"/>
      <c r="DW122" s="135"/>
      <c r="DX122" s="56"/>
      <c r="DY122" s="33"/>
      <c r="DZ122" s="413">
        <f>IF(ISBLANK(EE3),"",COUNTIF(EC12:EC112,"=10"))</f>
        <v>3</v>
      </c>
      <c r="EA122" s="413"/>
      <c r="EB122" s="404">
        <f>IF(ISBLANK(EE3),"",DZ122/DZ114)</f>
        <v>5.0847457627118647E-2</v>
      </c>
      <c r="EC122" s="404"/>
      <c r="ED122" s="135"/>
      <c r="EE122" s="56"/>
      <c r="EF122" s="33"/>
      <c r="EG122" s="413">
        <f>IF(ISBLANK(EL3),"",COUNTIF(EJ12:EJ112,"=10"))</f>
        <v>39</v>
      </c>
      <c r="EH122" s="413"/>
      <c r="EI122" s="404">
        <f>IF(ISBLANK(EL3),"",EG122/EG114)</f>
        <v>0.66101694915254239</v>
      </c>
      <c r="EJ122" s="404"/>
      <c r="EK122" s="135"/>
      <c r="EL122" s="56"/>
      <c r="EM122" s="33"/>
      <c r="EN122" s="413">
        <f>IF(ISBLANK(ES3),"",COUNTIF(EQ12:EQ112,"=10"))</f>
        <v>9</v>
      </c>
      <c r="EO122" s="413"/>
      <c r="EP122" s="404">
        <f>IF(ISBLANK(ES3),"",EN122/EN114)</f>
        <v>0.15</v>
      </c>
      <c r="EQ122" s="404"/>
      <c r="ER122" s="135"/>
      <c r="ES122" s="56"/>
      <c r="ET122" s="33"/>
      <c r="EU122" s="413">
        <f>IF(ISBLANK(EZ3),"",COUNTIF(EX12:EX112,"=10"))</f>
        <v>10</v>
      </c>
      <c r="EV122" s="413"/>
      <c r="EW122" s="404">
        <f>IF(ISBLANK(EZ3),"",EU122/EU114)</f>
        <v>0.18181818181818182</v>
      </c>
      <c r="EX122" s="404"/>
      <c r="EY122" s="135"/>
      <c r="EZ122" s="56"/>
      <c r="FA122" s="33"/>
      <c r="FB122" s="413">
        <f>IF(ISBLANK(FG3),"",COUNTIF(FE12:FE112,"=10"))</f>
        <v>12</v>
      </c>
      <c r="FC122" s="413"/>
      <c r="FD122" s="404">
        <f>IF(ISBLANK(FG3),"",FB122/FB114)</f>
        <v>0.20689655172413793</v>
      </c>
      <c r="FE122" s="404"/>
      <c r="FF122" s="135"/>
      <c r="FG122" s="56"/>
      <c r="FH122" s="33"/>
      <c r="FI122" s="413">
        <f>IF(ISBLANK(FN3),"",COUNTIF(FL12:FL112,"=10"))</f>
        <v>0</v>
      </c>
      <c r="FJ122" s="413"/>
      <c r="FK122" s="404">
        <f>IF(ISBLANK(FN3),"",FI122/FI114)</f>
        <v>0</v>
      </c>
      <c r="FL122" s="404"/>
      <c r="FM122" s="135"/>
      <c r="FN122" s="56"/>
      <c r="FO122" s="33"/>
      <c r="FP122" s="413">
        <f>IF(ISBLANK(FU3),"",COUNTIF(FS12:FS112,"=10"))</f>
        <v>8</v>
      </c>
      <c r="FQ122" s="413"/>
      <c r="FR122" s="404">
        <f>IF(ISBLANK(FU3),"",FP122/FP114)</f>
        <v>0.14035087719298245</v>
      </c>
      <c r="FS122" s="404"/>
      <c r="FT122" s="135"/>
      <c r="FU122" s="56"/>
      <c r="FV122" s="33"/>
      <c r="FW122" s="413">
        <f>IF(ISBLANK(GB3),"",COUNTIF(FZ12:FZ112,"=10"))</f>
        <v>18</v>
      </c>
      <c r="FX122" s="413"/>
      <c r="FY122" s="404">
        <f>IF(ISBLANK(GB3),"",FW122/FW114)</f>
        <v>0.36734693877551022</v>
      </c>
      <c r="FZ122" s="404"/>
      <c r="GA122" s="135"/>
      <c r="GB122" s="56"/>
      <c r="GC122" s="33"/>
      <c r="GD122" s="413">
        <f>IF(ISBLANK(GI3),"",COUNTIF(GG12:GG112,"=10"))</f>
        <v>10</v>
      </c>
      <c r="GE122" s="413"/>
      <c r="GF122" s="404">
        <f>IF(ISBLANK(GI3),"",GD122/GD114)</f>
        <v>0.2</v>
      </c>
      <c r="GG122" s="404"/>
      <c r="GH122" s="135"/>
      <c r="GI122" s="56"/>
      <c r="GJ122" s="33"/>
      <c r="GK122" s="413" t="str">
        <f>IF(ISBLANK(GP3),"",COUNTIF(GN12:GN112,"=10"))</f>
        <v/>
      </c>
      <c r="GL122" s="413"/>
      <c r="GM122" s="404" t="str">
        <f>IF(ISBLANK(GP3),"",GK122/GK114)</f>
        <v/>
      </c>
      <c r="GN122" s="404"/>
      <c r="GO122" s="135"/>
      <c r="GP122" s="56"/>
      <c r="GQ122" s="33"/>
      <c r="GR122" s="413">
        <f>IF(ISBLANK(GW3),"",COUNTIF(GU12:GU112,"=10"))</f>
        <v>0</v>
      </c>
      <c r="GS122" s="413"/>
      <c r="GT122" s="404">
        <f>IF(ISBLANK(GW3),"",GR122/GR114)</f>
        <v>0</v>
      </c>
      <c r="GU122" s="404"/>
      <c r="GV122" s="135"/>
      <c r="GW122" s="56"/>
      <c r="GX122" s="33"/>
      <c r="GY122" s="413">
        <f>IF(ISBLANK(HD3),"",COUNTIF(HB12:HB112,"=10"))</f>
        <v>16</v>
      </c>
      <c r="GZ122" s="413"/>
      <c r="HA122" s="404">
        <f>IF(ISBLANK(HD3),"",GY122/GY114)</f>
        <v>0.33333333333333331</v>
      </c>
      <c r="HB122" s="404"/>
      <c r="HC122" s="135"/>
      <c r="HD122" s="56"/>
      <c r="HE122" s="33"/>
      <c r="HF122" s="413">
        <f>IF(ISBLANK(HK3),"",COUNTIF(HI12:HI112,"=10"))</f>
        <v>4</v>
      </c>
      <c r="HG122" s="413"/>
      <c r="HH122" s="404">
        <f>IF(ISBLANK(HK3),"",HF122/HF114)</f>
        <v>8.5106382978723402E-2</v>
      </c>
      <c r="HI122" s="404"/>
      <c r="HJ122" s="135"/>
      <c r="HK122" s="56"/>
      <c r="HL122" s="33"/>
      <c r="HM122" s="413">
        <f>IF(ISBLANK(HR3),"",COUNTIF(HP12:HP112,"=10"))</f>
        <v>0</v>
      </c>
      <c r="HN122" s="413"/>
      <c r="HO122" s="404">
        <f>IF(ISBLANK(HR3),"",HM122/HM114)</f>
        <v>0</v>
      </c>
      <c r="HP122" s="404"/>
      <c r="HQ122" s="135"/>
      <c r="HR122" s="56"/>
      <c r="HS122" s="33"/>
      <c r="HT122" s="413">
        <f>IF(ISBLANK(HY3),"",COUNTIF(HW12:HW112,"=10"))</f>
        <v>33</v>
      </c>
      <c r="HU122" s="413"/>
      <c r="HV122" s="404">
        <f>IF(ISBLANK(HY3),"",HT122/HT114)</f>
        <v>0.71739130434782605</v>
      </c>
      <c r="HW122" s="404"/>
      <c r="HX122" s="135"/>
      <c r="HY122" s="56"/>
      <c r="HZ122" s="33"/>
      <c r="IA122" s="413">
        <f>IF(ISBLANK(IF3),"",COUNTIF(ID12:ID112,"=10"))</f>
        <v>20</v>
      </c>
      <c r="IB122" s="413"/>
      <c r="IC122" s="404">
        <f>IF(ISBLANK(IF3),"",IA122/IA114)</f>
        <v>0.38461538461538464</v>
      </c>
      <c r="ID122" s="404"/>
      <c r="IE122" s="135"/>
      <c r="IF122" s="56"/>
      <c r="IG122" s="33"/>
      <c r="IH122" s="413">
        <f>IF(ISBLANK(IM3),"",COUNTIF(IK12:IK112,"=10"))</f>
        <v>11</v>
      </c>
      <c r="II122" s="413"/>
      <c r="IJ122" s="404">
        <f>IF(ISBLANK(IM3),"",IH122/IH114)</f>
        <v>0.22</v>
      </c>
      <c r="IK122" s="404"/>
      <c r="IL122" s="135"/>
      <c r="IM122" s="56"/>
      <c r="IN122" s="33"/>
      <c r="IO122" s="413">
        <f>IF(ISBLANK(IT3),"",COUNTIF(IR12:IR112,"=10"))</f>
        <v>26</v>
      </c>
      <c r="IP122" s="413"/>
      <c r="IQ122" s="404">
        <f>IF(ISBLANK(IT3),"",IO122/IO114)</f>
        <v>0.50980392156862742</v>
      </c>
      <c r="IR122" s="404"/>
      <c r="IS122" s="135"/>
      <c r="IT122" s="56"/>
      <c r="IU122" s="33"/>
      <c r="IV122" s="413">
        <f>IF(ISBLANK(JA3),"",COUNTIF(IY12:IY112,"=10"))</f>
        <v>0</v>
      </c>
      <c r="IW122" s="413"/>
      <c r="IX122" s="404">
        <f>IF(ISBLANK(JA3),"",IV122/IV114)</f>
        <v>0</v>
      </c>
      <c r="IY122" s="404"/>
      <c r="IZ122" s="135"/>
      <c r="JA122" s="56"/>
      <c r="JB122" s="33"/>
      <c r="JC122" s="413" t="str">
        <f>IF(ISBLANK(JH3),"",COUNTIF(JF12:JF112,"=10"))</f>
        <v/>
      </c>
      <c r="JD122" s="413"/>
      <c r="JE122" s="404" t="str">
        <f>IF(ISBLANK(JH3),"",JC122/JC114)</f>
        <v/>
      </c>
      <c r="JF122" s="404"/>
      <c r="JG122" s="135"/>
      <c r="JH122" s="56"/>
      <c r="JI122" s="33"/>
      <c r="JJ122" s="413" t="str">
        <f>IF(ISBLANK(JO3),"",COUNTIF(JM12:JM112,"=10"))</f>
        <v/>
      </c>
      <c r="JK122" s="413"/>
      <c r="JL122" s="404" t="str">
        <f>IF(ISBLANK(JO3),"",JJ122/JJ114)</f>
        <v/>
      </c>
      <c r="JM122" s="404"/>
      <c r="JN122" s="135"/>
      <c r="JO122" s="56"/>
      <c r="JP122" s="33"/>
      <c r="JQ122" s="413" t="str">
        <f>IF(ISBLANK(JV3),"",COUNTIF(JT12:JT112,"=10"))</f>
        <v/>
      </c>
      <c r="JR122" s="413"/>
      <c r="JS122" s="404" t="str">
        <f>IF(ISBLANK(JV3),"",JQ122/JQ114)</f>
        <v/>
      </c>
      <c r="JT122" s="404"/>
      <c r="JU122" s="135"/>
      <c r="JV122" s="56"/>
      <c r="JW122" s="33"/>
      <c r="JX122" s="413" t="str">
        <f>IF(ISBLANK(KC3),"",COUNTIF(KA12:KA112,"=10"))</f>
        <v/>
      </c>
      <c r="JY122" s="413"/>
      <c r="JZ122" s="404" t="str">
        <f>IF(ISBLANK(KC3),"",JX122/JX114)</f>
        <v/>
      </c>
      <c r="KA122" s="404"/>
      <c r="KB122" s="135"/>
      <c r="KC122" s="56"/>
      <c r="KD122" s="33"/>
      <c r="KE122" s="413" t="str">
        <f>IF(ISBLANK(KJ3),"",COUNTIF(KH12:KH112,"=10"))</f>
        <v/>
      </c>
      <c r="KF122" s="413"/>
      <c r="KG122" s="404" t="str">
        <f>IF(ISBLANK(KJ3),"",KE122/KE114)</f>
        <v/>
      </c>
      <c r="KH122" s="404"/>
      <c r="KI122" s="135"/>
      <c r="KJ122" s="56"/>
      <c r="KK122" s="33"/>
      <c r="KL122" s="413" t="str">
        <f>IF(ISBLANK(KQ3),"",COUNTIF(KO12:KO112,"=10"))</f>
        <v/>
      </c>
      <c r="KM122" s="413"/>
      <c r="KN122" s="404" t="str">
        <f>IF(ISBLANK(KQ3),"",KL122/KL114)</f>
        <v/>
      </c>
      <c r="KO122" s="404"/>
      <c r="KP122" s="135"/>
      <c r="KQ122" s="56"/>
      <c r="KR122" s="111"/>
      <c r="KS122" s="413" t="str">
        <f>IF(ISBLANK(KX3),"",COUNTIF(KV12:KV112,"=10"))</f>
        <v/>
      </c>
      <c r="KT122" s="413"/>
      <c r="KU122" s="404" t="str">
        <f>IF(ISBLANK(KX3),"",KS122/KS114)</f>
        <v/>
      </c>
      <c r="KV122" s="404"/>
      <c r="KW122" s="135"/>
      <c r="KX122" s="56"/>
      <c r="KY122" s="33"/>
      <c r="KZ122" s="413" t="str">
        <f>IF(ISBLANK(LE3),"",COUNTIF(LC12:LC112,"=10"))</f>
        <v/>
      </c>
      <c r="LA122" s="413"/>
      <c r="LB122" s="404" t="str">
        <f>IF(ISBLANK(LE3),"",KZ122/KZ114)</f>
        <v/>
      </c>
      <c r="LC122" s="404"/>
      <c r="LD122" s="135"/>
      <c r="LE122" s="56"/>
      <c r="LF122" s="33"/>
      <c r="LG122" s="413" t="str">
        <f>IF(ISBLANK(LL3),"",COUNTIF(LJ12:LJ112,"=10"))</f>
        <v/>
      </c>
      <c r="LH122" s="413"/>
      <c r="LI122" s="404" t="str">
        <f>IF(ISBLANK(LL3),"",LG122/LG114)</f>
        <v/>
      </c>
      <c r="LJ122" s="404"/>
      <c r="LK122" s="135"/>
      <c r="LL122" s="56"/>
      <c r="LM122" s="33"/>
      <c r="LN122" s="413" t="str">
        <f>IF(ISBLANK(LS3),"",COUNTIF(LQ12:LQ112,"=10"))</f>
        <v/>
      </c>
      <c r="LO122" s="413"/>
      <c r="LP122" s="404" t="str">
        <f>IF(ISBLANK(LS3),"",LN122/LN114)</f>
        <v/>
      </c>
      <c r="LQ122" s="404"/>
      <c r="LR122" s="135"/>
      <c r="LS122" s="56"/>
      <c r="LT122" s="33"/>
      <c r="LU122" s="413" t="str">
        <f>IF(ISBLANK(LZ3),"",COUNTIF(LX12:LX112,"=10"))</f>
        <v/>
      </c>
      <c r="LV122" s="413"/>
      <c r="LW122" s="404" t="str">
        <f>IF(ISBLANK(LZ3),"",LU122/LU114)</f>
        <v/>
      </c>
      <c r="LX122" s="404"/>
      <c r="LY122" s="135"/>
      <c r="LZ122" s="56"/>
      <c r="MA122" s="33"/>
      <c r="MB122" s="413" t="str">
        <f>IF(ISBLANK(MG3),"",COUNTIF(ME12:ME112,"=10"))</f>
        <v/>
      </c>
      <c r="MC122" s="413"/>
      <c r="MD122" s="404" t="str">
        <f>IF(ISBLANK(MG3),"",MB122/MB114)</f>
        <v/>
      </c>
      <c r="ME122" s="404"/>
      <c r="MF122" s="135"/>
      <c r="MG122" s="56"/>
      <c r="MH122" s="33"/>
      <c r="MI122" s="413" t="str">
        <f>IF(ISBLANK(MN3),"",COUNTIF(ML12:ML112,"=10"))</f>
        <v/>
      </c>
      <c r="MJ122" s="413"/>
      <c r="MK122" s="404" t="str">
        <f>IF(ISBLANK(MN3),"",MI122/MI114)</f>
        <v/>
      </c>
      <c r="ML122" s="404"/>
      <c r="MM122" s="135"/>
      <c r="MN122" s="56"/>
      <c r="MO122" s="33"/>
      <c r="MP122" s="413" t="str">
        <f>IF(ISBLANK(MU3),"",COUNTIF(MS12:MS112,"=10"))</f>
        <v/>
      </c>
      <c r="MQ122" s="413"/>
      <c r="MR122" s="404" t="str">
        <f>IF(ISBLANK(MU3),"",MP122/MP114)</f>
        <v/>
      </c>
      <c r="MS122" s="404"/>
      <c r="MT122" s="135"/>
      <c r="MU122" s="56"/>
      <c r="MV122" s="33"/>
      <c r="MW122" s="413" t="str">
        <f>IF(ISBLANK(NB3),"",COUNTIF(MZ12:MZ112,"=10"))</f>
        <v/>
      </c>
      <c r="MX122" s="413"/>
      <c r="MY122" s="404" t="str">
        <f>IF(ISBLANK(NB3),"",MW122/MW114)</f>
        <v/>
      </c>
      <c r="MZ122" s="404"/>
      <c r="NA122" s="135"/>
      <c r="NB122" s="56"/>
      <c r="NC122" s="33"/>
      <c r="ND122" s="413" t="str">
        <f>IF(ISBLANK(NI3),"",COUNTIF(NG12:NG112,"=10"))</f>
        <v/>
      </c>
      <c r="NE122" s="413"/>
      <c r="NF122" s="404" t="str">
        <f>IF(ISBLANK(NI3),"",ND122/ND114)</f>
        <v/>
      </c>
      <c r="NG122" s="404"/>
      <c r="NH122" s="135"/>
      <c r="NI122" s="56"/>
      <c r="NJ122" s="33"/>
      <c r="NK122" s="413" t="str">
        <f>IF(ISBLANK(NP3),"",COUNTIF(NN12:NN112,"=10"))</f>
        <v/>
      </c>
      <c r="NL122" s="413"/>
      <c r="NM122" s="404" t="str">
        <f>IF(ISBLANK(NP3),"",NK122/NK114)</f>
        <v/>
      </c>
      <c r="NN122" s="404"/>
      <c r="NO122" s="135"/>
      <c r="NP122" s="56"/>
      <c r="NQ122" s="33"/>
      <c r="NR122" s="413" t="str">
        <f>IF(ISBLANK(NW3),"",COUNTIF(NU12:NU112,"=10"))</f>
        <v/>
      </c>
      <c r="NS122" s="413"/>
      <c r="NT122" s="404" t="str">
        <f>IF(ISBLANK(NW3),"",NR122/NR114)</f>
        <v/>
      </c>
      <c r="NU122" s="404"/>
      <c r="NV122" s="135"/>
      <c r="NW122" s="56"/>
      <c r="NX122" s="33"/>
      <c r="NY122" s="413" t="str">
        <f>IF(ISBLANK(OD3),"",COUNTIF(OB12:OB112,"=10"))</f>
        <v/>
      </c>
      <c r="NZ122" s="413"/>
      <c r="OA122" s="404" t="str">
        <f>IF(ISBLANK(OD3),"",NY122/NY114)</f>
        <v/>
      </c>
      <c r="OB122" s="404"/>
      <c r="OC122" s="135"/>
      <c r="OD122" s="56"/>
      <c r="OE122" s="33"/>
      <c r="OF122" s="413" t="str">
        <f>IF(ISBLANK(OK3),"",COUNTIF(OI12:OI112,"=10"))</f>
        <v/>
      </c>
      <c r="OG122" s="413"/>
      <c r="OH122" s="404" t="str">
        <f>IF(ISBLANK(OK3),"",OF122/OF114)</f>
        <v/>
      </c>
      <c r="OI122" s="404"/>
      <c r="OJ122" s="135"/>
      <c r="OK122" s="56"/>
      <c r="OL122" s="33"/>
      <c r="OM122" s="413" t="str">
        <f>IF(ISBLANK(OR3),"",COUNTIF(OP12:OP112,"=10"))</f>
        <v/>
      </c>
      <c r="ON122" s="413"/>
      <c r="OO122" s="404" t="str">
        <f>IF(ISBLANK(OR3),"",OM122/OM114)</f>
        <v/>
      </c>
      <c r="OP122" s="404"/>
      <c r="OQ122" s="135"/>
      <c r="OR122" s="56"/>
      <c r="OS122" s="33"/>
      <c r="OT122" s="413" t="str">
        <f>IF(ISBLANK(OY3),"",COUNTIF(OW12:OW112,"=10"))</f>
        <v/>
      </c>
      <c r="OU122" s="413"/>
      <c r="OV122" s="404" t="str">
        <f>IF(ISBLANK(OY3),"",OT122/OT114)</f>
        <v/>
      </c>
      <c r="OW122" s="404"/>
      <c r="OX122" s="135"/>
      <c r="OY122" s="56"/>
      <c r="OZ122" s="33"/>
      <c r="PA122" s="413" t="str">
        <f>IF(ISBLANK(PF3),"",COUNTIF(PD12:PD112,"=10"))</f>
        <v/>
      </c>
      <c r="PB122" s="413"/>
      <c r="PC122" s="404" t="str">
        <f>IF(ISBLANK(PF3),"",PA122/PA114)</f>
        <v/>
      </c>
      <c r="PD122" s="404"/>
      <c r="PE122" s="135"/>
      <c r="PF122" s="56"/>
      <c r="PG122" s="33"/>
      <c r="PH122" s="413" t="str">
        <f>IF(ISBLANK(PM3),"",COUNTIF(PK12:PK112,"=10"))</f>
        <v/>
      </c>
      <c r="PI122" s="413"/>
      <c r="PJ122" s="404" t="str">
        <f>IF(ISBLANK(PM3),"",PH122/PH114)</f>
        <v/>
      </c>
      <c r="PK122" s="404"/>
      <c r="PL122" s="135"/>
      <c r="PM122" s="56"/>
      <c r="PN122" s="33"/>
      <c r="PO122" s="413" t="str">
        <f>IF(ISBLANK(PT3),"",COUNTIF(PR12:PR112,"=10"))</f>
        <v/>
      </c>
      <c r="PP122" s="413"/>
      <c r="PQ122" s="404" t="str">
        <f>IF(ISBLANK(PT3),"",PO122/PO114)</f>
        <v/>
      </c>
      <c r="PR122" s="404"/>
      <c r="PS122" s="135"/>
      <c r="PT122" s="56"/>
      <c r="PU122" s="33"/>
      <c r="PV122" s="413" t="str">
        <f>IF(ISBLANK(QA3),"",COUNTIF(PY12:PY112,"=10"))</f>
        <v/>
      </c>
      <c r="PW122" s="413"/>
      <c r="PX122" s="404" t="str">
        <f>IF(ISBLANK(QA3),"",PV122/PV114)</f>
        <v/>
      </c>
      <c r="PY122" s="404"/>
      <c r="PZ122" s="135"/>
      <c r="QA122" s="56"/>
    </row>
    <row r="123" spans="1:443" ht="15" customHeight="1">
      <c r="A123" s="421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14" t="str">
        <f>IF(ISBLANK(G6),"",G6)</f>
        <v>Salah</v>
      </c>
      <c r="H123" s="414"/>
      <c r="I123" s="415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14" t="str">
        <f>IF(ISBLANK(N6),"",N6)</f>
        <v>Tsimikas</v>
      </c>
      <c r="O123" s="414"/>
      <c r="P123" s="415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14" t="str">
        <f>IF(ISBLANK(U6),"",U6)</f>
        <v/>
      </c>
      <c r="V123" s="414"/>
      <c r="W123" s="415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14" t="str">
        <f>IF(ISBLANK(AB6),"",AB6)</f>
        <v>TAA</v>
      </c>
      <c r="AC123" s="414"/>
      <c r="AD123" s="415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14" t="str">
        <f>IF(ISBLANK(AI6),"",AI6)</f>
        <v>TAA</v>
      </c>
      <c r="AJ123" s="414"/>
      <c r="AK123" s="415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14" t="str">
        <f>IF(ISBLANK(AP6),"",AP6)</f>
        <v/>
      </c>
      <c r="AQ123" s="414"/>
      <c r="AR123" s="415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14" t="str">
        <f>IF(ISBLANK(AW6),"",AW6)</f>
        <v>Origi</v>
      </c>
      <c r="AX123" s="414"/>
      <c r="AY123" s="415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14" t="str">
        <f>IF(ISBLANK(BD6),"",BD6)</f>
        <v>Henderson</v>
      </c>
      <c r="BE123" s="414"/>
      <c r="BF123" s="415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14" t="str">
        <f>IF(ISBLANK(BK6),"",BK6)</f>
        <v>Jones</v>
      </c>
      <c r="BL123" s="414"/>
      <c r="BM123" s="415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14" t="str">
        <f>IF(ISBLANK(BR6),"",BR6)</f>
        <v>Salah</v>
      </c>
      <c r="BS123" s="414"/>
      <c r="BT123" s="415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14" t="str">
        <f>IF(ISBLANK(BY6),"",BY6)</f>
        <v>Salah</v>
      </c>
      <c r="BZ123" s="414"/>
      <c r="CA123" s="415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14" t="str">
        <f>IF(ISBLANK(CF6),"",CF6)</f>
        <v>Robertson</v>
      </c>
      <c r="CG123" s="414"/>
      <c r="CH123" s="415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14" t="str">
        <f>IF(ISBLANK(CM6),"",CM6)</f>
        <v>Salah</v>
      </c>
      <c r="CN123" s="414"/>
      <c r="CO123" s="415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14" t="str">
        <f>IF(ISBLANK(CT6),"",CT6)</f>
        <v>N. Williams</v>
      </c>
      <c r="CU123" s="414"/>
      <c r="CV123" s="415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14" t="str">
        <f>IF(ISBLANK(DA6),"",DA6)</f>
        <v>Salah</v>
      </c>
      <c r="DB123" s="414"/>
      <c r="DC123" s="415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14" t="str">
        <f>IF(ISBLANK(DH6),"",DH6)</f>
        <v>TAA</v>
      </c>
      <c r="DI123" s="414"/>
      <c r="DJ123" s="415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14" t="str">
        <f>IF(ISBLANK(DO6),"",DO6)</f>
        <v>Salah</v>
      </c>
      <c r="DP123" s="414"/>
      <c r="DQ123" s="415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14" t="str">
        <f>IF(ISBLANK(DV6),"",DV6)</f>
        <v>TAA</v>
      </c>
      <c r="DW123" s="414"/>
      <c r="DX123" s="415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14" t="str">
        <f>IF(ISBLANK(EC6),"",EC6)</f>
        <v/>
      </c>
      <c r="ED123" s="414"/>
      <c r="EE123" s="415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14" t="str">
        <f>IF(ISBLANK(EJ6),"",EJ6)</f>
        <v>Robertson</v>
      </c>
      <c r="EK123" s="414"/>
      <c r="EL123" s="415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14" t="str">
        <f>IF(ISBLANK(EQ6),"",EQ6)</f>
        <v>Robertson</v>
      </c>
      <c r="ER123" s="414"/>
      <c r="ES123" s="415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14" t="str">
        <f>IF(ISBLANK(EX6),"",EX6)</f>
        <v>Salah</v>
      </c>
      <c r="EY123" s="414"/>
      <c r="EZ123" s="415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14" t="str">
        <f>IF(ISBLANK(FE6),"",FE6)</f>
        <v>Oxlade</v>
      </c>
      <c r="FF123" s="414"/>
      <c r="FG123" s="415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14" t="str">
        <f>IF(ISBLANK(FL6),"",FL6)</f>
        <v/>
      </c>
      <c r="FM123" s="414"/>
      <c r="FN123" s="415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14" t="str">
        <f>IF(ISBLANK(FS6),"",FS6)</f>
        <v>Mané</v>
      </c>
      <c r="FT123" s="414"/>
      <c r="FU123" s="415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14" t="str">
        <f>IF(ISBLANK(FZ6),"",FZ6)</f>
        <v>Robertson</v>
      </c>
      <c r="GA123" s="414"/>
      <c r="GB123" s="415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14" t="str">
        <f>IF(ISBLANK(GG6),"",GG6)</f>
        <v>Firmino</v>
      </c>
      <c r="GH123" s="414"/>
      <c r="GI123" s="415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414" t="str">
        <f>IF(ISBLANK(GN6),"",GN6)</f>
        <v/>
      </c>
      <c r="GO123" s="414"/>
      <c r="GP123" s="415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14" t="str">
        <f>IF(ISBLANK(GU6),"",GU6)</f>
        <v/>
      </c>
      <c r="GV123" s="414"/>
      <c r="GW123" s="415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14" t="str">
        <f>IF(ISBLANK(HB6),"",HB6)</f>
        <v/>
      </c>
      <c r="HC123" s="414"/>
      <c r="HD123" s="415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14" t="str">
        <f>IF(ISBLANK(HI6),"",HI6)</f>
        <v>Bradley</v>
      </c>
      <c r="HJ123" s="414"/>
      <c r="HK123" s="415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14" t="str">
        <f>IF(ISBLANK(HP6),"",HP6)</f>
        <v/>
      </c>
      <c r="HQ123" s="414"/>
      <c r="HR123" s="415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14" t="str">
        <f>IF(ISBLANK(HW6),"",HW6)</f>
        <v>TAA</v>
      </c>
      <c r="HX123" s="414"/>
      <c r="HY123" s="415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14" t="str">
        <f>IF(ISBLANK(ID6),"",ID6)</f>
        <v>TAA</v>
      </c>
      <c r="IE123" s="414"/>
      <c r="IF123" s="415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14" t="str">
        <f>IF(ISBLANK(IK6),"",IK6)</f>
        <v>Robertson</v>
      </c>
      <c r="IL123" s="414"/>
      <c r="IM123" s="415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14" t="str">
        <f>IF(ISBLANK(IR6),"",IR6)</f>
        <v>TAA</v>
      </c>
      <c r="IS123" s="414"/>
      <c r="IT123" s="415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14" t="str">
        <f>IF(ISBLANK(IY6),"",IY6)</f>
        <v>van Dijk</v>
      </c>
      <c r="IZ123" s="414"/>
      <c r="JA123" s="415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414" t="str">
        <f>IF(ISBLANK(JF6),"",JF6)</f>
        <v/>
      </c>
      <c r="JG123" s="414"/>
      <c r="JH123" s="415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414" t="str">
        <f>IF(ISBLANK(JM6),"",JM6)</f>
        <v/>
      </c>
      <c r="JN123" s="414"/>
      <c r="JO123" s="415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414" t="str">
        <f>IF(ISBLANK(JT6),"",JT6)</f>
        <v/>
      </c>
      <c r="JU123" s="414"/>
      <c r="JV123" s="415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14" t="str">
        <f>IF(ISBLANK(KA6),"",KA6)</f>
        <v/>
      </c>
      <c r="KB123" s="414"/>
      <c r="KC123" s="415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14" t="str">
        <f>IF(ISBLANK(KH6),"",KH6)</f>
        <v/>
      </c>
      <c r="KI123" s="414"/>
      <c r="KJ123" s="415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414" t="str">
        <f>IF(ISBLANK(KO6),"",KO6)</f>
        <v/>
      </c>
      <c r="KP123" s="414"/>
      <c r="KQ123" s="415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414" t="str">
        <f>IF(ISBLANK(KV6),"",KV6)</f>
        <v/>
      </c>
      <c r="KW123" s="414"/>
      <c r="KX123" s="415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14" t="str">
        <f>IF(ISBLANK(LC6),"",LC6)</f>
        <v/>
      </c>
      <c r="LD123" s="414"/>
      <c r="LE123" s="415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14" t="str">
        <f>IF(ISBLANK(LJ6),"",LJ6)</f>
        <v/>
      </c>
      <c r="LK123" s="414"/>
      <c r="LL123" s="415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14" t="str">
        <f>IF(ISBLANK(LQ6),"",LQ6)</f>
        <v/>
      </c>
      <c r="LR123" s="414"/>
      <c r="LS123" s="415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14" t="str">
        <f>IF(ISBLANK(LX6),"",LX6)</f>
        <v/>
      </c>
      <c r="LY123" s="414"/>
      <c r="LZ123" s="415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14" t="str">
        <f>IF(ISBLANK(ME6),"",ME6)</f>
        <v/>
      </c>
      <c r="MF123" s="414"/>
      <c r="MG123" s="415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14" t="str">
        <f>IF(ISBLANK(ML6),"",ML6)</f>
        <v/>
      </c>
      <c r="MM123" s="414"/>
      <c r="MN123" s="415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14" t="str">
        <f>IF(ISBLANK(MS6),"",MS6)</f>
        <v/>
      </c>
      <c r="MT123" s="414"/>
      <c r="MU123" s="415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14" t="str">
        <f>IF(ISBLANK(MZ6),"",MZ6)</f>
        <v/>
      </c>
      <c r="NA123" s="414"/>
      <c r="NB123" s="415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14" t="str">
        <f>IF(ISBLANK(NG6),"",NG6)</f>
        <v/>
      </c>
      <c r="NH123" s="414"/>
      <c r="NI123" s="415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14" t="str">
        <f>IF(ISBLANK(NN6),"",NN6)</f>
        <v/>
      </c>
      <c r="NO123" s="414"/>
      <c r="NP123" s="415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14" t="str">
        <f>IF(ISBLANK(NU6),"",NU6)</f>
        <v/>
      </c>
      <c r="NV123" s="414"/>
      <c r="NW123" s="415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14" t="str">
        <f>IF(ISBLANK(OB6),"",OB6)</f>
        <v/>
      </c>
      <c r="OC123" s="414"/>
      <c r="OD123" s="415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14" t="str">
        <f>IF(ISBLANK(OI6),"",OI6)</f>
        <v/>
      </c>
      <c r="OJ123" s="414"/>
      <c r="OK123" s="415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14" t="str">
        <f>IF(ISBLANK(OP6),"",OP6)</f>
        <v/>
      </c>
      <c r="OQ123" s="414"/>
      <c r="OR123" s="415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14" t="str">
        <f>IF(ISBLANK(OW6),"",OW6)</f>
        <v/>
      </c>
      <c r="OX123" s="414"/>
      <c r="OY123" s="415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14" t="str">
        <f>IF(ISBLANK(PD6),"",PD6)</f>
        <v/>
      </c>
      <c r="PE123" s="414"/>
      <c r="PF123" s="415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14" t="str">
        <f>IF(ISBLANK(PK6),"",PK6)</f>
        <v/>
      </c>
      <c r="PL123" s="414"/>
      <c r="PM123" s="415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14" t="str">
        <f>IF(ISBLANK(PR6),"",PR6)</f>
        <v/>
      </c>
      <c r="PS123" s="414"/>
      <c r="PT123" s="415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14" t="str">
        <f>IF(ISBLANK(PY6),"",PY6)</f>
        <v/>
      </c>
      <c r="PZ123" s="414"/>
      <c r="QA123" s="415"/>
    </row>
    <row r="124" spans="1:443" ht="15" customHeight="1">
      <c r="A124" s="421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14" t="str">
        <f>IF(ISBLANK(G7),"",G7)</f>
        <v/>
      </c>
      <c r="H124" s="414"/>
      <c r="I124" s="415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14" t="str">
        <f>IF(ISBLANK(N7),"",N7)</f>
        <v>TAA</v>
      </c>
      <c r="O124" s="414"/>
      <c r="P124" s="415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14" t="str">
        <f>IF(ISBLANK(U7),"",U7)</f>
        <v/>
      </c>
      <c r="V124" s="414"/>
      <c r="W124" s="415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14" t="str">
        <f>IF(ISBLANK(AB7),"",AB7)</f>
        <v>van Dijk</v>
      </c>
      <c r="AC124" s="414"/>
      <c r="AD124" s="415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14" t="str">
        <f>IF(ISBLANK(AI7),"",AI7)</f>
        <v>Origi</v>
      </c>
      <c r="AJ124" s="414"/>
      <c r="AK124" s="415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14" t="str">
        <f>IF(ISBLANK(AP7),"",AP7)</f>
        <v>van Dijk</v>
      </c>
      <c r="AQ124" s="414"/>
      <c r="AR124" s="415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14" t="str">
        <f>IF(ISBLANK(AW7),"",AW7)</f>
        <v>Tsimikas</v>
      </c>
      <c r="AX124" s="414"/>
      <c r="AY124" s="415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14" t="str">
        <f>IF(ISBLANK(BD7),"",BD7)</f>
        <v>Fabinho</v>
      </c>
      <c r="BE124" s="414"/>
      <c r="BF124" s="415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14" t="str">
        <f>IF(ISBLANK(BK7),"",BK7)</f>
        <v>Milner</v>
      </c>
      <c r="BL124" s="414"/>
      <c r="BM124" s="415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14" t="str">
        <f>IF(ISBLANK(BR7),"",BR7)</f>
        <v>Jones</v>
      </c>
      <c r="BS124" s="414"/>
      <c r="BT124" s="415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14" t="str">
        <f>IF(ISBLANK(BY7),"",BY7)</f>
        <v>Milner</v>
      </c>
      <c r="BZ124" s="414"/>
      <c r="CA124" s="415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14" t="str">
        <f>IF(ISBLANK(CF7),"",CF7)</f>
        <v>Felix</v>
      </c>
      <c r="CG124" s="414"/>
      <c r="CH124" s="415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14" t="str">
        <f>IF(ISBLANK(CM7),"",CM7)</f>
        <v>TAA</v>
      </c>
      <c r="CN124" s="414"/>
      <c r="CO124" s="415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14" t="str">
        <f>IF(ISBLANK(CT7),"",CT7)</f>
        <v/>
      </c>
      <c r="CU124" s="414"/>
      <c r="CV124" s="415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14" t="str">
        <f>IF(ISBLANK(DA7),"",DA7)</f>
        <v>Oxlade</v>
      </c>
      <c r="DB124" s="414"/>
      <c r="DC124" s="415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14" t="str">
        <f>IF(ISBLANK(DH7),"",DH7)</f>
        <v/>
      </c>
      <c r="DI124" s="414"/>
      <c r="DJ124" s="415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14" t="str">
        <f>IF(ISBLANK(DO7),"",DO7)</f>
        <v>TAA</v>
      </c>
      <c r="DP124" s="414"/>
      <c r="DQ124" s="415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14" t="str">
        <f>IF(ISBLANK(DV7),"",DV7)</f>
        <v>Mané</v>
      </c>
      <c r="DW124" s="414"/>
      <c r="DX124" s="415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14" t="str">
        <f>IF(ISBLANK(EC7),"",EC7)</f>
        <v>Henderson</v>
      </c>
      <c r="ED124" s="414"/>
      <c r="EE124" s="415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14" t="str">
        <f>IF(ISBLANK(EJ7),"",EJ7)</f>
        <v>Salah</v>
      </c>
      <c r="EK124" s="414"/>
      <c r="EL124" s="415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14" t="str">
        <f>IF(ISBLANK(EQ7),"",EQ7)</f>
        <v>Henderson</v>
      </c>
      <c r="ER124" s="414"/>
      <c r="ES124" s="415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14" t="str">
        <f>IF(ISBLANK(EX7),"",EX7)</f>
        <v/>
      </c>
      <c r="EY124" s="414"/>
      <c r="EZ124" s="415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14" t="str">
        <f>IF(ISBLANK(FE7),"",FE7)</f>
        <v>Mané</v>
      </c>
      <c r="FF124" s="414"/>
      <c r="FG124" s="415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14" t="str">
        <f>IF(ISBLANK(FL7),"",FL7)</f>
        <v/>
      </c>
      <c r="FM124" s="414"/>
      <c r="FN124" s="415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14" t="str">
        <f>IF(ISBLANK(FS7),"",FS7)</f>
        <v>Firmino</v>
      </c>
      <c r="FT124" s="414"/>
      <c r="FU124" s="415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14" t="str">
        <f>IF(ISBLANK(FZ7),"",FZ7)</f>
        <v>TAA</v>
      </c>
      <c r="GA124" s="414"/>
      <c r="GB124" s="415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14" t="str">
        <f>IF(ISBLANK(GG7),"",GG7)</f>
        <v>Minamino</v>
      </c>
      <c r="GH124" s="414"/>
      <c r="GI124" s="415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414" t="str">
        <f>IF(ISBLANK(GN7),"",GN7)</f>
        <v/>
      </c>
      <c r="GO124" s="414"/>
      <c r="GP124" s="415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14" t="str">
        <f>IF(ISBLANK(GU7),"",GU7)</f>
        <v/>
      </c>
      <c r="GV124" s="414"/>
      <c r="GW124" s="415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14" t="str">
        <f>IF(ISBLANK(HB7),"",HB7)</f>
        <v>TAA</v>
      </c>
      <c r="HC124" s="414"/>
      <c r="HD124" s="415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14" t="str">
        <f>IF(ISBLANK(HI7),"",HI7)</f>
        <v>Tsimikas</v>
      </c>
      <c r="HJ124" s="414"/>
      <c r="HK124" s="415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14" t="str">
        <f>IF(ISBLANK(HP7),"",HP7)</f>
        <v/>
      </c>
      <c r="HQ124" s="414"/>
      <c r="HR124" s="415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14" t="str">
        <f>IF(ISBLANK(HW7),"",HW7)</f>
        <v>Robertson</v>
      </c>
      <c r="HX124" s="414"/>
      <c r="HY124" s="415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14" t="str">
        <f>IF(ISBLANK(ID7),"",ID7)</f>
        <v/>
      </c>
      <c r="IE124" s="414"/>
      <c r="IF124" s="415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14" t="str">
        <f>IF(ISBLANK(IK7),"",IK7)</f>
        <v/>
      </c>
      <c r="IL124" s="414"/>
      <c r="IM124" s="415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14" t="str">
        <f>IF(ISBLANK(IR7),"",IR7)</f>
        <v>Díaz</v>
      </c>
      <c r="IS124" s="414"/>
      <c r="IT124" s="415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14" t="str">
        <f>IF(ISBLANK(IY7),"",IY7)</f>
        <v>Matip</v>
      </c>
      <c r="IZ124" s="414"/>
      <c r="JA124" s="415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14" t="str">
        <f>IF(ISBLANK(JF7),"",JF7)</f>
        <v/>
      </c>
      <c r="JG124" s="414"/>
      <c r="JH124" s="415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414" t="str">
        <f>IF(ISBLANK(JM7),"",JM7)</f>
        <v/>
      </c>
      <c r="JN124" s="414"/>
      <c r="JO124" s="415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414" t="str">
        <f>IF(ISBLANK(JT7),"",JT7)</f>
        <v/>
      </c>
      <c r="JU124" s="414"/>
      <c r="JV124" s="415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14" t="str">
        <f>IF(ISBLANK(KA7),"",KA7)</f>
        <v/>
      </c>
      <c r="KB124" s="414"/>
      <c r="KC124" s="415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14" t="str">
        <f>IF(ISBLANK(KH7),"",KH7)</f>
        <v/>
      </c>
      <c r="KI124" s="414"/>
      <c r="KJ124" s="415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14" t="str">
        <f>IF(ISBLANK(KO7),"",KO7)</f>
        <v/>
      </c>
      <c r="KP124" s="414"/>
      <c r="KQ124" s="415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14" t="str">
        <f>IF(ISBLANK(KV7),"",KV7)</f>
        <v/>
      </c>
      <c r="KW124" s="414"/>
      <c r="KX124" s="415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14" t="str">
        <f>IF(ISBLANK(LC7),"",LC7)</f>
        <v/>
      </c>
      <c r="LD124" s="414"/>
      <c r="LE124" s="415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14" t="str">
        <f>IF(ISBLANK(LJ7),"",LJ7)</f>
        <v/>
      </c>
      <c r="LK124" s="414"/>
      <c r="LL124" s="415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14" t="str">
        <f>IF(ISBLANK(LQ7),"",LQ7)</f>
        <v/>
      </c>
      <c r="LR124" s="414"/>
      <c r="LS124" s="415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14" t="str">
        <f>IF(ISBLANK(LX7),"",LX7)</f>
        <v/>
      </c>
      <c r="LY124" s="414"/>
      <c r="LZ124" s="415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14" t="str">
        <f>IF(ISBLANK(ME7),"",ME7)</f>
        <v/>
      </c>
      <c r="MF124" s="414"/>
      <c r="MG124" s="415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14" t="str">
        <f>IF(ISBLANK(ML7),"",ML7)</f>
        <v/>
      </c>
      <c r="MM124" s="414"/>
      <c r="MN124" s="415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14" t="str">
        <f>IF(ISBLANK(MS7),"",MS7)</f>
        <v/>
      </c>
      <c r="MT124" s="414"/>
      <c r="MU124" s="415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14" t="str">
        <f>IF(ISBLANK(MZ7),"",MZ7)</f>
        <v/>
      </c>
      <c r="NA124" s="414"/>
      <c r="NB124" s="415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14" t="str">
        <f>IF(ISBLANK(NG7),"",NG7)</f>
        <v/>
      </c>
      <c r="NH124" s="414"/>
      <c r="NI124" s="415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14" t="str">
        <f>IF(ISBLANK(NN7),"",NN7)</f>
        <v/>
      </c>
      <c r="NO124" s="414"/>
      <c r="NP124" s="415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14" t="str">
        <f>IF(ISBLANK(NU7),"",NU7)</f>
        <v/>
      </c>
      <c r="NV124" s="414"/>
      <c r="NW124" s="415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14" t="str">
        <f>IF(ISBLANK(OB7),"",OB7)</f>
        <v/>
      </c>
      <c r="OC124" s="414"/>
      <c r="OD124" s="415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14" t="str">
        <f>IF(ISBLANK(OI7),"",OI7)</f>
        <v/>
      </c>
      <c r="OJ124" s="414"/>
      <c r="OK124" s="415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14" t="str">
        <f>IF(ISBLANK(OP7),"",OP7)</f>
        <v/>
      </c>
      <c r="OQ124" s="414"/>
      <c r="OR124" s="415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14" t="str">
        <f>IF(ISBLANK(OW7),"",OW7)</f>
        <v/>
      </c>
      <c r="OX124" s="414"/>
      <c r="OY124" s="415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14" t="str">
        <f>IF(ISBLANK(PD7),"",PD7)</f>
        <v/>
      </c>
      <c r="PE124" s="414"/>
      <c r="PF124" s="415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14" t="str">
        <f>IF(ISBLANK(PK7),"",PK7)</f>
        <v/>
      </c>
      <c r="PL124" s="414"/>
      <c r="PM124" s="415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14" t="str">
        <f>IF(ISBLANK(PR7),"",PR7)</f>
        <v/>
      </c>
      <c r="PS124" s="414"/>
      <c r="PT124" s="415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14" t="str">
        <f>IF(ISBLANK(PY7),"",PY7)</f>
        <v/>
      </c>
      <c r="PZ124" s="414"/>
      <c r="QA124" s="415"/>
    </row>
    <row r="125" spans="1:443" ht="15" customHeight="1">
      <c r="A125" s="421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14" t="str">
        <f>IF(ISBLANK(G8),"",G8)</f>
        <v/>
      </c>
      <c r="H125" s="414"/>
      <c r="I125" s="415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14" t="str">
        <f>IF(ISBLANK(N8),"",N8)</f>
        <v/>
      </c>
      <c r="O125" s="414"/>
      <c r="P125" s="415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14" t="str">
        <f>IF(ISBLANK(U8),"",U8)</f>
        <v/>
      </c>
      <c r="V125" s="414"/>
      <c r="W125" s="415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14" t="str">
        <f>IF(ISBLANK(AB8),"",AB8)</f>
        <v>Thiago</v>
      </c>
      <c r="AC125" s="414"/>
      <c r="AD125" s="415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14" t="str">
        <f>IF(ISBLANK(AI8),"",AI8)</f>
        <v/>
      </c>
      <c r="AJ125" s="414"/>
      <c r="AK125" s="415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14" t="str">
        <f>IF(ISBLANK(AP8),"",AP8)</f>
        <v/>
      </c>
      <c r="AQ125" s="414"/>
      <c r="AR125" s="415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14" t="str">
        <f>IF(ISBLANK(AW8),"",AW8)</f>
        <v>Oxlade</v>
      </c>
      <c r="AX125" s="414"/>
      <c r="AY125" s="415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14" t="str">
        <f>IF(ISBLANK(BD8),"",BD8)</f>
        <v>Robertson</v>
      </c>
      <c r="BE125" s="414"/>
      <c r="BF125" s="415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14" t="str">
        <f>IF(ISBLANK(BK8),"",BK8)</f>
        <v/>
      </c>
      <c r="BL125" s="414"/>
      <c r="BM125" s="415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14" t="str">
        <f>IF(ISBLANK(BR8),"",BR8)</f>
        <v/>
      </c>
      <c r="BS125" s="414"/>
      <c r="BT125" s="415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14" t="str">
        <f>IF(ISBLANK(BY8),"",BY8)</f>
        <v>Firmino</v>
      </c>
      <c r="BZ125" s="414"/>
      <c r="CA125" s="415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14" t="str">
        <f>IF(ISBLANK(CF8),"",CF8)</f>
        <v/>
      </c>
      <c r="CG125" s="414"/>
      <c r="CH125" s="415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14" t="str">
        <f>IF(ISBLANK(CM8),"",CM8)</f>
        <v>Henderson</v>
      </c>
      <c r="CN125" s="414"/>
      <c r="CO125" s="415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14" t="str">
        <f>IF(ISBLANK(CT8),"",CT8)</f>
        <v/>
      </c>
      <c r="CU125" s="414"/>
      <c r="CV125" s="415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14" t="str">
        <f>IF(ISBLANK(DA8),"",DA8)</f>
        <v/>
      </c>
      <c r="DB125" s="414"/>
      <c r="DC125" s="415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14" t="str">
        <f>IF(ISBLANK(DH8),"",DH8)</f>
        <v/>
      </c>
      <c r="DI125" s="414"/>
      <c r="DJ125" s="415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14" t="str">
        <f>IF(ISBLANK(DO8),"",DO8)</f>
        <v>Bowen</v>
      </c>
      <c r="DP125" s="414"/>
      <c r="DQ125" s="415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14" t="str">
        <f>IF(ISBLANK(DV8),"",DV8)</f>
        <v/>
      </c>
      <c r="DW125" s="414"/>
      <c r="DX125" s="415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14" t="str">
        <f>IF(ISBLANK(EC8),"",EC8)</f>
        <v/>
      </c>
      <c r="ED125" s="414"/>
      <c r="EE125" s="415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14" t="str">
        <f>IF(ISBLANK(EJ8),"",EJ8)</f>
        <v>TAA</v>
      </c>
      <c r="EK125" s="414"/>
      <c r="EL125" s="415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14" t="str">
        <f>IF(ISBLANK(EQ8),"",EQ8)</f>
        <v/>
      </c>
      <c r="ER125" s="414"/>
      <c r="ES125" s="415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14" t="str">
        <f>IF(ISBLANK(EX8),"",EX8)</f>
        <v/>
      </c>
      <c r="EY125" s="414"/>
      <c r="EZ125" s="415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14" t="str">
        <f>IF(ISBLANK(FE8),"",FE8)</f>
        <v/>
      </c>
      <c r="FF125" s="414"/>
      <c r="FG125" s="415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14" t="str">
        <f>IF(ISBLANK(FL8),"",FL8)</f>
        <v/>
      </c>
      <c r="FM125" s="414"/>
      <c r="FN125" s="415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14" t="str">
        <f>IF(ISBLANK(FS8),"",FS8)</f>
        <v/>
      </c>
      <c r="FT125" s="414"/>
      <c r="FU125" s="415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14" t="str">
        <f>IF(ISBLANK(FZ8),"",FZ8)</f>
        <v/>
      </c>
      <c r="GA125" s="414"/>
      <c r="GB125" s="415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14" t="str">
        <f>IF(ISBLANK(GG8),"",GG8)</f>
        <v>Milner</v>
      </c>
      <c r="GH125" s="414"/>
      <c r="GI125" s="415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414" t="str">
        <f>IF(ISBLANK(GN8),"",GN8)</f>
        <v/>
      </c>
      <c r="GO125" s="414"/>
      <c r="GP125" s="415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14" t="str">
        <f>IF(ISBLANK(GU8),"",GU8)</f>
        <v/>
      </c>
      <c r="GV125" s="414"/>
      <c r="GW125" s="415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14" t="str">
        <f>IF(ISBLANK(HB8),"",HB8)</f>
        <v/>
      </c>
      <c r="HC125" s="414"/>
      <c r="HD125" s="415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14" t="str">
        <f>IF(ISBLANK(HI8),"",HI8)</f>
        <v/>
      </c>
      <c r="HJ125" s="414"/>
      <c r="HK125" s="415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14" t="str">
        <f>IF(ISBLANK(HP8),"",HP8)</f>
        <v/>
      </c>
      <c r="HQ125" s="414"/>
      <c r="HR125" s="415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14" t="str">
        <f>IF(ISBLANK(HW8),"",HW8)</f>
        <v>Firmino</v>
      </c>
      <c r="HX125" s="414"/>
      <c r="HY125" s="415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14" t="str">
        <f>IF(ISBLANK(ID8),"",ID8)</f>
        <v/>
      </c>
      <c r="IE125" s="414"/>
      <c r="IF125" s="415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14" t="str">
        <f>IF(ISBLANK(IK8),"",IK8)</f>
        <v/>
      </c>
      <c r="IL125" s="414"/>
      <c r="IM125" s="415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14" t="str">
        <f>IF(ISBLANK(IR8),"",IR8)</f>
        <v>Robertson</v>
      </c>
      <c r="IS125" s="414"/>
      <c r="IT125" s="415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14" t="str">
        <f>IF(ISBLANK(IY8),"",IY8)</f>
        <v/>
      </c>
      <c r="IZ125" s="414"/>
      <c r="JA125" s="415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14" t="str">
        <f>IF(ISBLANK(JF8),"",JF8)</f>
        <v/>
      </c>
      <c r="JG125" s="414"/>
      <c r="JH125" s="415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14" t="str">
        <f>IF(ISBLANK(JM8),"",JM8)</f>
        <v/>
      </c>
      <c r="JN125" s="414"/>
      <c r="JO125" s="415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414" t="str">
        <f>IF(ISBLANK(JT8),"",JT8)</f>
        <v/>
      </c>
      <c r="JU125" s="414"/>
      <c r="JV125" s="415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14" t="str">
        <f>IF(ISBLANK(KA8),"",KA8)</f>
        <v/>
      </c>
      <c r="KB125" s="414"/>
      <c r="KC125" s="415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14" t="str">
        <f>IF(ISBLANK(KH8),"",KH8)</f>
        <v/>
      </c>
      <c r="KI125" s="414"/>
      <c r="KJ125" s="415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14" t="str">
        <f>IF(ISBLANK(KO8),"",KO8)</f>
        <v/>
      </c>
      <c r="KP125" s="414"/>
      <c r="KQ125" s="415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14" t="str">
        <f>IF(ISBLANK(KV8),"",KV8)</f>
        <v/>
      </c>
      <c r="KW125" s="414"/>
      <c r="KX125" s="415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14" t="str">
        <f>IF(ISBLANK(LC8),"",LC8)</f>
        <v/>
      </c>
      <c r="LD125" s="414"/>
      <c r="LE125" s="415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14" t="str">
        <f>IF(ISBLANK(LJ8),"",LJ8)</f>
        <v/>
      </c>
      <c r="LK125" s="414"/>
      <c r="LL125" s="415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14" t="str">
        <f>IF(ISBLANK(LQ8),"",LQ8)</f>
        <v/>
      </c>
      <c r="LR125" s="414"/>
      <c r="LS125" s="415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14" t="str">
        <f>IF(ISBLANK(LX8),"",LX8)</f>
        <v/>
      </c>
      <c r="LY125" s="414"/>
      <c r="LZ125" s="415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14" t="str">
        <f>IF(ISBLANK(ME8),"",ME8)</f>
        <v/>
      </c>
      <c r="MF125" s="414"/>
      <c r="MG125" s="415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14" t="str">
        <f>IF(ISBLANK(ML8),"",ML8)</f>
        <v/>
      </c>
      <c r="MM125" s="414"/>
      <c r="MN125" s="415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14" t="str">
        <f>IF(ISBLANK(MS8),"",MS8)</f>
        <v/>
      </c>
      <c r="MT125" s="414"/>
      <c r="MU125" s="415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14" t="str">
        <f>IF(ISBLANK(MZ8),"",MZ8)</f>
        <v/>
      </c>
      <c r="NA125" s="414"/>
      <c r="NB125" s="415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14" t="str">
        <f>IF(ISBLANK(NG8),"",NG8)</f>
        <v/>
      </c>
      <c r="NH125" s="414"/>
      <c r="NI125" s="415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14" t="str">
        <f>IF(ISBLANK(NN8),"",NN8)</f>
        <v/>
      </c>
      <c r="NO125" s="414"/>
      <c r="NP125" s="415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14" t="str">
        <f>IF(ISBLANK(NU8),"",NU8)</f>
        <v/>
      </c>
      <c r="NV125" s="414"/>
      <c r="NW125" s="415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14" t="str">
        <f>IF(ISBLANK(OB8),"",OB8)</f>
        <v/>
      </c>
      <c r="OC125" s="414"/>
      <c r="OD125" s="415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14" t="str">
        <f>IF(ISBLANK(OI8),"",OI8)</f>
        <v/>
      </c>
      <c r="OJ125" s="414"/>
      <c r="OK125" s="415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14" t="str">
        <f>IF(ISBLANK(OP8),"",OP8)</f>
        <v/>
      </c>
      <c r="OQ125" s="414"/>
      <c r="OR125" s="415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14" t="str">
        <f>IF(ISBLANK(OW8),"",OW8)</f>
        <v/>
      </c>
      <c r="OX125" s="414"/>
      <c r="OY125" s="415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14" t="str">
        <f>IF(ISBLANK(PD8),"",PD8)</f>
        <v/>
      </c>
      <c r="PE125" s="414"/>
      <c r="PF125" s="415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14" t="str">
        <f>IF(ISBLANK(PK8),"",PK8)</f>
        <v/>
      </c>
      <c r="PL125" s="414"/>
      <c r="PM125" s="415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14" t="str">
        <f>IF(ISBLANK(PR8),"",PR8)</f>
        <v/>
      </c>
      <c r="PS125" s="414"/>
      <c r="PT125" s="415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14" t="str">
        <f>IF(ISBLANK(PY8),"",PY8)</f>
        <v/>
      </c>
      <c r="PZ125" s="414"/>
      <c r="QA125" s="415"/>
    </row>
    <row r="126" spans="1:443" ht="15" customHeight="1">
      <c r="A126" s="421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16" t="str">
        <f>IF(ISBLANK(G9),"",G9)</f>
        <v/>
      </c>
      <c r="H126" s="416"/>
      <c r="I126" s="415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16" t="str">
        <f>IF(ISBLANK(N9),"",N9)</f>
        <v/>
      </c>
      <c r="O126" s="416"/>
      <c r="P126" s="415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16" t="str">
        <f>IF(ISBLANK(U9),"",U9)</f>
        <v/>
      </c>
      <c r="V126" s="416"/>
      <c r="W126" s="415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16" t="str">
        <f>IF(ISBLANK(AB9),"",AB9)</f>
        <v/>
      </c>
      <c r="AC126" s="416"/>
      <c r="AD126" s="415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16" t="str">
        <f>IF(ISBLANK(AI9),"",AI9)</f>
        <v/>
      </c>
      <c r="AJ126" s="416"/>
      <c r="AK126" s="415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16" t="str">
        <f>IF(ISBLANK(AP9),"",AP9)</f>
        <v/>
      </c>
      <c r="AQ126" s="416"/>
      <c r="AR126" s="415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16" t="str">
        <f>IF(ISBLANK(AW9),"",AW9)</f>
        <v/>
      </c>
      <c r="AX126" s="416"/>
      <c r="AY126" s="415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16" t="str">
        <f>IF(ISBLANK(BD9),"",BD9)</f>
        <v/>
      </c>
      <c r="BE126" s="416"/>
      <c r="BF126" s="415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16" t="str">
        <f>IF(ISBLANK(BK9),"",BK9)</f>
        <v/>
      </c>
      <c r="BL126" s="416"/>
      <c r="BM126" s="415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16" t="str">
        <f>IF(ISBLANK(BR9),"",BR9)</f>
        <v/>
      </c>
      <c r="BS126" s="416"/>
      <c r="BT126" s="415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16" t="str">
        <f>IF(ISBLANK(BY9),"",BY9)</f>
        <v>N. Williams</v>
      </c>
      <c r="BZ126" s="416"/>
      <c r="CA126" s="415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16" t="str">
        <f>IF(ISBLANK(CF9),"",CF9)</f>
        <v/>
      </c>
      <c r="CG126" s="416"/>
      <c r="CH126" s="415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16" t="str">
        <f>IF(ISBLANK(CM9),"",CM9)</f>
        <v>Jota, Keita</v>
      </c>
      <c r="CN126" s="416"/>
      <c r="CO126" s="415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16" t="str">
        <f>IF(ISBLANK(CT9),"",CT9)</f>
        <v/>
      </c>
      <c r="CU126" s="416"/>
      <c r="CV126" s="415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16" t="str">
        <f>IF(ISBLANK(DA9),"",DA9)</f>
        <v/>
      </c>
      <c r="DB126" s="416"/>
      <c r="DC126" s="415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16" t="str">
        <f>IF(ISBLANK(DH9),"",DH9)</f>
        <v/>
      </c>
      <c r="DI126" s="416"/>
      <c r="DJ126" s="415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16" t="str">
        <f>IF(ISBLANK(DO9),"",DO9)</f>
        <v/>
      </c>
      <c r="DP126" s="416"/>
      <c r="DQ126" s="415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16" t="str">
        <f>IF(ISBLANK(DV9),"",DV9)</f>
        <v/>
      </c>
      <c r="DW126" s="416"/>
      <c r="DX126" s="415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16" t="str">
        <f>IF(ISBLANK(EC9),"",EC9)</f>
        <v/>
      </c>
      <c r="ED126" s="416"/>
      <c r="EE126" s="415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16" t="str">
        <f>IF(ISBLANK(EJ9),"",EJ9)</f>
        <v/>
      </c>
      <c r="EK126" s="416"/>
      <c r="EL126" s="415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16" t="str">
        <f>IF(ISBLANK(EQ9),"",EQ9)</f>
        <v/>
      </c>
      <c r="ER126" s="416"/>
      <c r="ES126" s="415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16" t="str">
        <f>IF(ISBLANK(EX9),"",EX9)</f>
        <v/>
      </c>
      <c r="EY126" s="416"/>
      <c r="EZ126" s="415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16" t="str">
        <f>IF(ISBLANK(FE9),"",FE9)</f>
        <v/>
      </c>
      <c r="FF126" s="416"/>
      <c r="FG126" s="415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16" t="str">
        <f>IF(ISBLANK(FL9),"",FL9)</f>
        <v/>
      </c>
      <c r="FM126" s="416"/>
      <c r="FN126" s="415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16" t="str">
        <f>IF(ISBLANK(FS9),"",FS9)</f>
        <v/>
      </c>
      <c r="FT126" s="416"/>
      <c r="FU126" s="415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16" t="str">
        <f>IF(ISBLANK(FZ9),"",FZ9)</f>
        <v/>
      </c>
      <c r="GA126" s="416"/>
      <c r="GB126" s="415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16" t="str">
        <f>IF(ISBLANK(GG9),"",GG9)</f>
        <v/>
      </c>
      <c r="GH126" s="416"/>
      <c r="GI126" s="415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416" t="str">
        <f>IF(ISBLANK(GN9),"",GN9)</f>
        <v/>
      </c>
      <c r="GO126" s="416"/>
      <c r="GP126" s="415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16" t="str">
        <f>IF(ISBLANK(GU9),"",GU9)</f>
        <v/>
      </c>
      <c r="GV126" s="416"/>
      <c r="GW126" s="415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16" t="str">
        <f>IF(ISBLANK(HB9),"",HB9)</f>
        <v/>
      </c>
      <c r="HC126" s="416"/>
      <c r="HD126" s="415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16" t="str">
        <f>IF(ISBLANK(HI9),"",HI9)</f>
        <v/>
      </c>
      <c r="HJ126" s="416"/>
      <c r="HK126" s="415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16" t="str">
        <f>IF(ISBLANK(HP9),"",HP9)</f>
        <v/>
      </c>
      <c r="HQ126" s="416"/>
      <c r="HR126" s="415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16" t="str">
        <f>IF(ISBLANK(HW9),"",HW9)</f>
        <v/>
      </c>
      <c r="HX126" s="416"/>
      <c r="HY126" s="415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16" t="str">
        <f>IF(ISBLANK(ID9),"",ID9)</f>
        <v/>
      </c>
      <c r="IE126" s="416"/>
      <c r="IF126" s="415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16" t="str">
        <f>IF(ISBLANK(IK9),"",IK9)</f>
        <v/>
      </c>
      <c r="IL126" s="416"/>
      <c r="IM126" s="415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16" t="str">
        <f>IF(ISBLANK(IR9),"",IR9)</f>
        <v/>
      </c>
      <c r="IS126" s="416"/>
      <c r="IT126" s="415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16" t="str">
        <f>IF(ISBLANK(IY9),"",IY9)</f>
        <v/>
      </c>
      <c r="IZ126" s="416"/>
      <c r="JA126" s="415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16" t="str">
        <f>IF(ISBLANK(JF9),"",JF9)</f>
        <v/>
      </c>
      <c r="JG126" s="416"/>
      <c r="JH126" s="415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16" t="str">
        <f>IF(ISBLANK(JM9),"",JM9)</f>
        <v/>
      </c>
      <c r="JN126" s="416"/>
      <c r="JO126" s="415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16" t="str">
        <f>IF(ISBLANK(JT9),"",JT9)</f>
        <v/>
      </c>
      <c r="JU126" s="416"/>
      <c r="JV126" s="415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16" t="str">
        <f>IF(ISBLANK(KA9),"",KA9)</f>
        <v/>
      </c>
      <c r="KB126" s="416"/>
      <c r="KC126" s="415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16" t="str">
        <f>IF(ISBLANK(KH9),"",KH9)</f>
        <v/>
      </c>
      <c r="KI126" s="416"/>
      <c r="KJ126" s="415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16" t="str">
        <f>IF(ISBLANK(KO9),"",KO9)</f>
        <v/>
      </c>
      <c r="KP126" s="416"/>
      <c r="KQ126" s="415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16" t="str">
        <f>IF(ISBLANK(KV9),"",KV9)</f>
        <v/>
      </c>
      <c r="KW126" s="416"/>
      <c r="KX126" s="415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16" t="str">
        <f>IF(ISBLANK(LC9),"",LC9)</f>
        <v/>
      </c>
      <c r="LD126" s="416"/>
      <c r="LE126" s="415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16" t="str">
        <f>IF(ISBLANK(LJ9),"",LJ9)</f>
        <v/>
      </c>
      <c r="LK126" s="416"/>
      <c r="LL126" s="415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16" t="str">
        <f>IF(ISBLANK(LQ9),"",LQ9)</f>
        <v/>
      </c>
      <c r="LR126" s="416"/>
      <c r="LS126" s="415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16" t="str">
        <f>IF(ISBLANK(LX9),"",LX9)</f>
        <v/>
      </c>
      <c r="LY126" s="416"/>
      <c r="LZ126" s="415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16" t="str">
        <f>IF(ISBLANK(ME9),"",ME9)</f>
        <v/>
      </c>
      <c r="MF126" s="416"/>
      <c r="MG126" s="415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16" t="str">
        <f>IF(ISBLANK(ML9),"",ML9)</f>
        <v/>
      </c>
      <c r="MM126" s="416"/>
      <c r="MN126" s="415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16" t="str">
        <f>IF(ISBLANK(MS9),"",MS9)</f>
        <v/>
      </c>
      <c r="MT126" s="416"/>
      <c r="MU126" s="415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16" t="str">
        <f>IF(ISBLANK(MZ9),"",MZ9)</f>
        <v/>
      </c>
      <c r="NA126" s="416"/>
      <c r="NB126" s="415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16" t="str">
        <f>IF(ISBLANK(NG9),"",NG9)</f>
        <v/>
      </c>
      <c r="NH126" s="416"/>
      <c r="NI126" s="415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16" t="str">
        <f>IF(ISBLANK(NN9),"",NN9)</f>
        <v/>
      </c>
      <c r="NO126" s="416"/>
      <c r="NP126" s="415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16" t="str">
        <f>IF(ISBLANK(NU9),"",NU9)</f>
        <v/>
      </c>
      <c r="NV126" s="416"/>
      <c r="NW126" s="415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16" t="str">
        <f>IF(ISBLANK(OB9),"",OB9)</f>
        <v/>
      </c>
      <c r="OC126" s="416"/>
      <c r="OD126" s="415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16" t="str">
        <f>IF(ISBLANK(OI9),"",OI9)</f>
        <v/>
      </c>
      <c r="OJ126" s="416"/>
      <c r="OK126" s="415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16" t="str">
        <f>IF(ISBLANK(OP9),"",OP9)</f>
        <v/>
      </c>
      <c r="OQ126" s="416"/>
      <c r="OR126" s="415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16" t="str">
        <f>IF(ISBLANK(OW9),"",OW9)</f>
        <v/>
      </c>
      <c r="OX126" s="416"/>
      <c r="OY126" s="415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16" t="str">
        <f>IF(ISBLANK(PD9),"",PD9)</f>
        <v/>
      </c>
      <c r="PE126" s="416"/>
      <c r="PF126" s="415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16" t="str">
        <f>IF(ISBLANK(PK9),"",PK9)</f>
        <v/>
      </c>
      <c r="PL126" s="416"/>
      <c r="PM126" s="415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16" t="str">
        <f>IF(ISBLANK(PR9),"",PR9)</f>
        <v/>
      </c>
      <c r="PS126" s="416"/>
      <c r="PT126" s="415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16" t="str">
        <f>IF(ISBLANK(PY9),"",PY9)</f>
        <v/>
      </c>
      <c r="PZ126" s="416"/>
      <c r="QA126" s="415"/>
    </row>
    <row r="127" spans="1:443" ht="15" customHeight="1">
      <c r="A127" s="421"/>
      <c r="B127" s="55" t="s">
        <v>271</v>
      </c>
      <c r="C127" s="54"/>
      <c r="D127" s="413">
        <f>COUNTIF(H12:H112,"=10")</f>
        <v>45</v>
      </c>
      <c r="E127" s="413"/>
      <c r="F127" s="404">
        <f>D127/D114</f>
        <v>0.51136363636363635</v>
      </c>
      <c r="G127" s="404"/>
      <c r="H127" s="34"/>
      <c r="I127" s="56"/>
      <c r="J127" s="33"/>
      <c r="K127" s="413">
        <f>COUNTIF(O12:O112,"=10")</f>
        <v>31</v>
      </c>
      <c r="L127" s="413"/>
      <c r="M127" s="404">
        <f>K127/K114</f>
        <v>0.39240506329113922</v>
      </c>
      <c r="N127" s="404"/>
      <c r="O127" s="34"/>
      <c r="P127" s="56"/>
      <c r="Q127" s="33"/>
      <c r="R127" s="413">
        <f>IF(ISBLANK(W3),"",COUNTIF(V12:V112,"=10"))</f>
        <v>34</v>
      </c>
      <c r="S127" s="413"/>
      <c r="T127" s="404">
        <f>IF(ISBLANK(W3),"",R127/R114)</f>
        <v>0.40963855421686746</v>
      </c>
      <c r="U127" s="404"/>
      <c r="V127" s="34"/>
      <c r="W127" s="56"/>
      <c r="X127" s="33"/>
      <c r="Y127" s="413">
        <f>IF(ISBLANK(AD3),"",COUNTIF(AC12:AC112,"=10"))</f>
        <v>29</v>
      </c>
      <c r="Z127" s="413"/>
      <c r="AA127" s="404">
        <f>IF(ISBLANK(AD3),"",Y127/Y114)</f>
        <v>0.41428571428571431</v>
      </c>
      <c r="AB127" s="404"/>
      <c r="AC127" s="79"/>
      <c r="AD127" s="56"/>
      <c r="AE127" s="33"/>
      <c r="AF127" s="413">
        <f>IF(ISBLANK(AK3),"",COUNTIF(AJ12:AJ112,"=10"))</f>
        <v>10</v>
      </c>
      <c r="AG127" s="413"/>
      <c r="AH127" s="404">
        <f>IF(ISBLANK(AK3),"",AF127/AF114)</f>
        <v>0.18181818181818182</v>
      </c>
      <c r="AI127" s="404"/>
      <c r="AJ127" s="79"/>
      <c r="AK127" s="56"/>
      <c r="AL127" s="33"/>
      <c r="AM127" s="413">
        <f>IF(ISBLANK(AR3),"",COUNTIF(AQ12:AQ112,"=10"))</f>
        <v>28</v>
      </c>
      <c r="AN127" s="413"/>
      <c r="AO127" s="404">
        <f>IF(ISBLANK(AR3),"",AM127/AM114)</f>
        <v>0.45901639344262296</v>
      </c>
      <c r="AP127" s="404"/>
      <c r="AQ127" s="79"/>
      <c r="AR127" s="56"/>
      <c r="AS127" s="33"/>
      <c r="AT127" s="413">
        <f>IF(ISBLANK(AY3),"",COUNTIF(AX12:AX112,"=10"))</f>
        <v>24</v>
      </c>
      <c r="AU127" s="413"/>
      <c r="AV127" s="404">
        <f>IF(ISBLANK(AY3),"",AT127/AT114)</f>
        <v>0.34782608695652173</v>
      </c>
      <c r="AW127" s="404"/>
      <c r="AX127" s="135"/>
      <c r="AY127" s="56"/>
      <c r="AZ127" s="33"/>
      <c r="BA127" s="413">
        <f>IF(ISBLANK(BF3),"",COUNTIF(BE12:BE112,"=10"))</f>
        <v>0</v>
      </c>
      <c r="BB127" s="413"/>
      <c r="BC127" s="404">
        <f>IF(ISBLANK(BF3),"",BA127/BA114)</f>
        <v>0</v>
      </c>
      <c r="BD127" s="404"/>
      <c r="BE127" s="135"/>
      <c r="BF127" s="56"/>
      <c r="BG127" s="33"/>
      <c r="BH127" s="413">
        <f>IF(ISBLANK(BM3),"",COUNTIF(BL12:BL112,"=10"))</f>
        <v>1</v>
      </c>
      <c r="BI127" s="413"/>
      <c r="BJ127" s="404">
        <f>IF(ISBLANK(BM3),"",BH127/BH114)</f>
        <v>1.4492753623188406E-2</v>
      </c>
      <c r="BK127" s="404"/>
      <c r="BL127" s="135"/>
      <c r="BM127" s="56"/>
      <c r="BN127" s="33"/>
      <c r="BO127" s="413">
        <f>IF(ISBLANK(BT3),"",COUNTIF(BS12:BS112,"=10"))</f>
        <v>26</v>
      </c>
      <c r="BP127" s="413"/>
      <c r="BQ127" s="404">
        <f>IF(ISBLANK(BT3),"",BO127/BO114)</f>
        <v>0.39393939393939392</v>
      </c>
      <c r="BR127" s="404"/>
      <c r="BS127" s="135"/>
      <c r="BT127" s="56"/>
      <c r="BU127" s="33"/>
      <c r="BV127" s="413">
        <f>IF(ISBLANK(CA3),"",COUNTIF(BZ12:BZ112,"=10"))</f>
        <v>4</v>
      </c>
      <c r="BW127" s="413"/>
      <c r="BX127" s="404">
        <f>IF(ISBLANK(CA3),"",BV127/BV114)</f>
        <v>6.25E-2</v>
      </c>
      <c r="BY127" s="404"/>
      <c r="BZ127" s="135"/>
      <c r="CA127" s="56"/>
      <c r="CB127" s="33"/>
      <c r="CC127" s="413">
        <f>IF(ISBLANK(CH3),"",COUNTIF(CG12:CG112,"=10"))</f>
        <v>11</v>
      </c>
      <c r="CD127" s="413"/>
      <c r="CE127" s="404">
        <f>IF(ISBLANK(CH3),"",CC127/CC114)</f>
        <v>0.17460317460317459</v>
      </c>
      <c r="CF127" s="404"/>
      <c r="CG127" s="135"/>
      <c r="CH127" s="56"/>
      <c r="CI127" s="33"/>
      <c r="CJ127" s="413">
        <f>IF(ISBLANK(CO3),"",COUNTIF(CN12:CN112,"=10"))</f>
        <v>1</v>
      </c>
      <c r="CK127" s="413"/>
      <c r="CL127" s="404">
        <f>IF(ISBLANK(CO3),"",CJ127/CJ114)</f>
        <v>1.5384615384615385E-2</v>
      </c>
      <c r="CM127" s="404"/>
      <c r="CN127" s="135"/>
      <c r="CO127" s="56"/>
      <c r="CP127" s="33"/>
      <c r="CQ127" s="413">
        <f>IF(ISBLANK(CV3),"",COUNTIF(CU12:CU112,"=10"))</f>
        <v>17</v>
      </c>
      <c r="CR127" s="413"/>
      <c r="CS127" s="404">
        <f>IF(ISBLANK(CV3),"",CQ127/CQ114)</f>
        <v>0.265625</v>
      </c>
      <c r="CT127" s="404"/>
      <c r="CU127" s="135"/>
      <c r="CV127" s="56"/>
      <c r="CW127" s="33"/>
      <c r="CX127" s="413">
        <f>IF(ISBLANK(DC3),"",COUNTIF(DB12:DB112,"=10"))</f>
        <v>6</v>
      </c>
      <c r="CY127" s="413"/>
      <c r="CZ127" s="404">
        <f>IF(ISBLANK(DC3),"",CX127/CX114)</f>
        <v>9.5238095238095233E-2</v>
      </c>
      <c r="DA127" s="404"/>
      <c r="DB127" s="135"/>
      <c r="DC127" s="56"/>
      <c r="DD127" s="33"/>
      <c r="DE127" s="413">
        <f>IF(ISBLANK(DJ3),"",COUNTIF(DI12:DI112,"=10"))</f>
        <v>20</v>
      </c>
      <c r="DF127" s="413"/>
      <c r="DG127" s="404">
        <f>IF(ISBLANK(DJ3),"",DE127/DE114)</f>
        <v>0.33898305084745761</v>
      </c>
      <c r="DH127" s="404"/>
      <c r="DI127" s="135"/>
      <c r="DJ127" s="56"/>
      <c r="DK127" s="33"/>
      <c r="DL127" s="413">
        <f>IF(ISBLANK(DQ3),"",COUNTIF(DP12:DP112,"=10"))</f>
        <v>1</v>
      </c>
      <c r="DM127" s="413"/>
      <c r="DN127" s="404">
        <f>IF(ISBLANK(DQ3),"",DL127/DL114)</f>
        <v>1.6393442622950821E-2</v>
      </c>
      <c r="DO127" s="404"/>
      <c r="DP127" s="135"/>
      <c r="DQ127" s="56"/>
      <c r="DR127" s="33"/>
      <c r="DS127" s="413">
        <f>IF(ISBLANK(DX3),"",COUNTIF(DW12:DW112,"=10"))</f>
        <v>12</v>
      </c>
      <c r="DT127" s="413"/>
      <c r="DU127" s="404">
        <f>IF(ISBLANK(DX3),"",DS127/DS114)</f>
        <v>0.2</v>
      </c>
      <c r="DV127" s="404"/>
      <c r="DW127" s="135"/>
      <c r="DX127" s="56"/>
      <c r="DY127" s="33"/>
      <c r="DZ127" s="413">
        <f>IF(ISBLANK(EE3),"",COUNTIF(ED12:ED112,"=10"))</f>
        <v>26</v>
      </c>
      <c r="EA127" s="413"/>
      <c r="EB127" s="404">
        <f>IF(ISBLANK(EE3),"",DZ127/DZ114)</f>
        <v>0.44067796610169491</v>
      </c>
      <c r="EC127" s="404"/>
      <c r="ED127" s="135"/>
      <c r="EE127" s="56"/>
      <c r="EF127" s="33"/>
      <c r="EG127" s="413">
        <f>IF(ISBLANK(EL3),"",COUNTIF(EK12:EK112,"=10"))</f>
        <v>33</v>
      </c>
      <c r="EH127" s="413"/>
      <c r="EI127" s="404">
        <f>IF(ISBLANK(EL3),"",EG127/EG114)</f>
        <v>0.55932203389830504</v>
      </c>
      <c r="EJ127" s="404"/>
      <c r="EK127" s="135"/>
      <c r="EL127" s="56"/>
      <c r="EM127" s="33"/>
      <c r="EN127" s="413">
        <f>IF(ISBLANK(ES3),"",COUNTIF(ER12:ER112,"=10"))</f>
        <v>20</v>
      </c>
      <c r="EO127" s="413"/>
      <c r="EP127" s="404">
        <f>IF(ISBLANK(ES3),"",EN127/EN114)</f>
        <v>0.33333333333333331</v>
      </c>
      <c r="EQ127" s="404"/>
      <c r="ER127" s="135"/>
      <c r="ES127" s="56"/>
      <c r="ET127" s="33"/>
      <c r="EU127" s="413">
        <f>IF(ISBLANK(EZ3),"",COUNTIF(EY12:EY112,"=10"))</f>
        <v>16</v>
      </c>
      <c r="EV127" s="413"/>
      <c r="EW127" s="404">
        <f>IF(ISBLANK(EZ3),"",EU127/EU114)</f>
        <v>0.29090909090909089</v>
      </c>
      <c r="EX127" s="404"/>
      <c r="EY127" s="135"/>
      <c r="EZ127" s="56"/>
      <c r="FA127" s="33"/>
      <c r="FB127" s="413">
        <f>IF(ISBLANK(FG3),"",COUNTIF(FF12:FF112,"=10"))</f>
        <v>31</v>
      </c>
      <c r="FC127" s="413"/>
      <c r="FD127" s="404">
        <f>IF(ISBLANK(FG3),"",FB127/FB114)</f>
        <v>0.53448275862068961</v>
      </c>
      <c r="FE127" s="404"/>
      <c r="FF127" s="135"/>
      <c r="FG127" s="56"/>
      <c r="FH127" s="33"/>
      <c r="FI127" s="413">
        <f>IF(ISBLANK(FN3),"",COUNTIF(FM12:FM112,"=10"))</f>
        <v>13</v>
      </c>
      <c r="FJ127" s="413"/>
      <c r="FK127" s="404">
        <f>IF(ISBLANK(FN3),"",FI127/FI114)</f>
        <v>0.23636363636363636</v>
      </c>
      <c r="FL127" s="404"/>
      <c r="FM127" s="135"/>
      <c r="FN127" s="56"/>
      <c r="FO127" s="33"/>
      <c r="FP127" s="413">
        <f>IF(ISBLANK(FU3),"",COUNTIF(FT12:FT112,"=10"))</f>
        <v>22</v>
      </c>
      <c r="FQ127" s="413"/>
      <c r="FR127" s="404">
        <f>IF(ISBLANK(FU3),"",FP127/FP114)</f>
        <v>0.38596491228070173</v>
      </c>
      <c r="FS127" s="404"/>
      <c r="FT127" s="135"/>
      <c r="FU127" s="56"/>
      <c r="FV127" s="33"/>
      <c r="FW127" s="413">
        <f>IF(ISBLANK(GB3),"",COUNTIF(GA12:GA112,"=10"))</f>
        <v>20</v>
      </c>
      <c r="FX127" s="413"/>
      <c r="FY127" s="404">
        <f>IF(ISBLANK(GB3),"",FW127/FW114)</f>
        <v>0.40816326530612246</v>
      </c>
      <c r="FZ127" s="404"/>
      <c r="GA127" s="135"/>
      <c r="GB127" s="56"/>
      <c r="GC127" s="33"/>
      <c r="GD127" s="413">
        <f>IF(ISBLANK(GI3),"",COUNTIF(GH12:GH112,"=10"))</f>
        <v>7</v>
      </c>
      <c r="GE127" s="413"/>
      <c r="GF127" s="404">
        <f>IF(ISBLANK(GI3),"",GD127/GD114)</f>
        <v>0.14000000000000001</v>
      </c>
      <c r="GG127" s="404"/>
      <c r="GH127" s="135"/>
      <c r="GI127" s="56"/>
      <c r="GJ127" s="33"/>
      <c r="GK127" s="413" t="str">
        <f>IF(ISBLANK(GP3),"",COUNTIF(GO12:GO112,"=10"))</f>
        <v/>
      </c>
      <c r="GL127" s="413"/>
      <c r="GM127" s="404" t="str">
        <f>IF(ISBLANK(GP3),"",GK127/GK114)</f>
        <v/>
      </c>
      <c r="GN127" s="404"/>
      <c r="GO127" s="135"/>
      <c r="GP127" s="56"/>
      <c r="GQ127" s="33"/>
      <c r="GR127" s="413">
        <f>IF(ISBLANK(GW3),"",COUNTIF(GV12:GV112,"=10"))</f>
        <v>0</v>
      </c>
      <c r="GS127" s="413"/>
      <c r="GT127" s="404">
        <f>IF(ISBLANK(GW3),"",GR127/GR114)</f>
        <v>0</v>
      </c>
      <c r="GU127" s="404"/>
      <c r="GV127" s="135"/>
      <c r="GW127" s="56"/>
      <c r="GX127" s="33"/>
      <c r="GY127" s="413">
        <f>IF(ISBLANK(HD3),"",COUNTIF(HC12:HC112,"=10"))</f>
        <v>19</v>
      </c>
      <c r="GZ127" s="413"/>
      <c r="HA127" s="404">
        <f>IF(ISBLANK(HD3),"",GY127/GY114)</f>
        <v>0.39583333333333331</v>
      </c>
      <c r="HB127" s="404"/>
      <c r="HC127" s="135"/>
      <c r="HD127" s="56"/>
      <c r="HE127" s="33"/>
      <c r="HF127" s="413">
        <f>IF(ISBLANK(HK3),"",COUNTIF(HJ12:HJ112,"=10"))</f>
        <v>19</v>
      </c>
      <c r="HG127" s="413"/>
      <c r="HH127" s="404">
        <f>IF(ISBLANK(HK3),"",HF127/HF114)</f>
        <v>0.40425531914893614</v>
      </c>
      <c r="HI127" s="404"/>
      <c r="HJ127" s="135"/>
      <c r="HK127" s="56"/>
      <c r="HL127" s="33"/>
      <c r="HM127" s="413">
        <f>IF(ISBLANK(HR3),"",COUNTIF(HQ12:HQ112,"=10"))</f>
        <v>2</v>
      </c>
      <c r="HN127" s="413"/>
      <c r="HO127" s="404">
        <f>IF(ISBLANK(HR3),"",HM127/HM114)</f>
        <v>0.04</v>
      </c>
      <c r="HP127" s="404"/>
      <c r="HQ127" s="135"/>
      <c r="HR127" s="56"/>
      <c r="HS127" s="33"/>
      <c r="HT127" s="413">
        <f>IF(ISBLANK(HY3),"",COUNTIF(HX12:HX112,"=10"))</f>
        <v>17</v>
      </c>
      <c r="HU127" s="413"/>
      <c r="HV127" s="404">
        <f>IF(ISBLANK(HY3),"",HT127/HT114)</f>
        <v>0.36956521739130432</v>
      </c>
      <c r="HW127" s="404"/>
      <c r="HX127" s="135"/>
      <c r="HY127" s="56"/>
      <c r="HZ127" s="33"/>
      <c r="IA127" s="413">
        <f>IF(ISBLANK(IF3),"",COUNTIF(IE12:IE112,"=10"))</f>
        <v>23</v>
      </c>
      <c r="IB127" s="413"/>
      <c r="IC127" s="404">
        <f>IF(ISBLANK(IF3),"",IA127/IA114)</f>
        <v>0.44230769230769229</v>
      </c>
      <c r="ID127" s="404"/>
      <c r="IE127" s="135"/>
      <c r="IF127" s="56"/>
      <c r="IG127" s="33"/>
      <c r="IH127" s="413">
        <f>IF(ISBLANK(IM3),"",COUNTIF(IL12:IL112,"=10"))</f>
        <v>23</v>
      </c>
      <c r="II127" s="413"/>
      <c r="IJ127" s="404">
        <f>IF(ISBLANK(IM3),"",IH127/IH114)</f>
        <v>0.46</v>
      </c>
      <c r="IK127" s="404"/>
      <c r="IL127" s="135"/>
      <c r="IM127" s="56"/>
      <c r="IN127" s="33"/>
      <c r="IO127" s="413">
        <f>IF(ISBLANK(IT3),"",COUNTIF(IS12:IS112,"=10"))</f>
        <v>20</v>
      </c>
      <c r="IP127" s="413"/>
      <c r="IQ127" s="404">
        <f>IF(ISBLANK(IT3),"",IO127/IO114)</f>
        <v>0.39215686274509803</v>
      </c>
      <c r="IR127" s="404"/>
      <c r="IS127" s="135"/>
      <c r="IT127" s="56"/>
      <c r="IU127" s="33"/>
      <c r="IV127" s="413">
        <f>IF(ISBLANK(JA3),"",COUNTIF(IZ12:IZ112,"=10"))</f>
        <v>12</v>
      </c>
      <c r="IW127" s="413"/>
      <c r="IX127" s="404">
        <f>IF(ISBLANK(JA3),"",IV127/IV114)</f>
        <v>0.25</v>
      </c>
      <c r="IY127" s="404"/>
      <c r="IZ127" s="135"/>
      <c r="JA127" s="56"/>
      <c r="JB127" s="33"/>
      <c r="JC127" s="413" t="str">
        <f>IF(ISBLANK(JH3),"",COUNTIF(JG12:JG112,"=10"))</f>
        <v/>
      </c>
      <c r="JD127" s="413"/>
      <c r="JE127" s="404" t="str">
        <f>IF(ISBLANK(JH3),"",JC127/JC114)</f>
        <v/>
      </c>
      <c r="JF127" s="404"/>
      <c r="JG127" s="135"/>
      <c r="JH127" s="56"/>
      <c r="JI127" s="33"/>
      <c r="JJ127" s="413" t="str">
        <f>IF(ISBLANK(JO3),"",COUNTIF(JN12:JN112,"=10"))</f>
        <v/>
      </c>
      <c r="JK127" s="413"/>
      <c r="JL127" s="404" t="str">
        <f>IF(ISBLANK(JO3),"",JJ127/JJ114)</f>
        <v/>
      </c>
      <c r="JM127" s="404"/>
      <c r="JN127" s="135"/>
      <c r="JO127" s="56"/>
      <c r="JP127" s="33"/>
      <c r="JQ127" s="413" t="str">
        <f>IF(ISBLANK(JV3),"",COUNTIF(JU12:JU112,"=10"))</f>
        <v/>
      </c>
      <c r="JR127" s="413"/>
      <c r="JS127" s="404" t="str">
        <f>IF(ISBLANK(JV3),"",JQ127/JQ114)</f>
        <v/>
      </c>
      <c r="JT127" s="404"/>
      <c r="JU127" s="135"/>
      <c r="JV127" s="56"/>
      <c r="JW127" s="33"/>
      <c r="JX127" s="413" t="str">
        <f>IF(ISBLANK(KC3),"",COUNTIF(KB12:KB112,"=10"))</f>
        <v/>
      </c>
      <c r="JY127" s="413"/>
      <c r="JZ127" s="404" t="str">
        <f>IF(ISBLANK(KC3),"",JX127/JX114)</f>
        <v/>
      </c>
      <c r="KA127" s="404"/>
      <c r="KB127" s="135"/>
      <c r="KC127" s="56"/>
      <c r="KD127" s="33"/>
      <c r="KE127" s="413" t="str">
        <f>IF(ISBLANK(KJ3),"",COUNTIF(KI12:KI112,"=10"))</f>
        <v/>
      </c>
      <c r="KF127" s="413"/>
      <c r="KG127" s="404" t="str">
        <f>IF(ISBLANK(KJ3),"",KE127/KE114)</f>
        <v/>
      </c>
      <c r="KH127" s="404"/>
      <c r="KI127" s="135"/>
      <c r="KJ127" s="56"/>
      <c r="KK127" s="33"/>
      <c r="KL127" s="413" t="str">
        <f>IF(ISBLANK(KQ3),"",COUNTIF(KP12:KP112,"=10"))</f>
        <v/>
      </c>
      <c r="KM127" s="413"/>
      <c r="KN127" s="404" t="str">
        <f>IF(ISBLANK(KQ3),"",KL127/KL114)</f>
        <v/>
      </c>
      <c r="KO127" s="404"/>
      <c r="KP127" s="135"/>
      <c r="KQ127" s="56"/>
      <c r="KR127" s="111"/>
      <c r="KS127" s="413" t="str">
        <f>IF(ISBLANK(KX3),"",COUNTIF(KW12:KW112,"=10"))</f>
        <v/>
      </c>
      <c r="KT127" s="413"/>
      <c r="KU127" s="404" t="str">
        <f>IF(ISBLANK(KX3),"",KS127/KS114)</f>
        <v/>
      </c>
      <c r="KV127" s="404"/>
      <c r="KW127" s="135"/>
      <c r="KX127" s="56"/>
      <c r="KY127" s="33"/>
      <c r="KZ127" s="413" t="str">
        <f>IF(ISBLANK(LE3),"",COUNTIF(LD12:LD112,"=10"))</f>
        <v/>
      </c>
      <c r="LA127" s="413"/>
      <c r="LB127" s="404" t="str">
        <f>IF(ISBLANK(LE3),"",KZ127/KZ114)</f>
        <v/>
      </c>
      <c r="LC127" s="404"/>
      <c r="LD127" s="135"/>
      <c r="LE127" s="56"/>
      <c r="LF127" s="33"/>
      <c r="LG127" s="413" t="str">
        <f>IF(ISBLANK(LL3),"",COUNTIF(LK12:LK112,"=10"))</f>
        <v/>
      </c>
      <c r="LH127" s="413"/>
      <c r="LI127" s="404" t="str">
        <f>IF(ISBLANK(LL3),"",LG127/LG114)</f>
        <v/>
      </c>
      <c r="LJ127" s="404"/>
      <c r="LK127" s="135"/>
      <c r="LL127" s="56"/>
      <c r="LM127" s="33"/>
      <c r="LN127" s="413" t="str">
        <f>IF(ISBLANK(LS3),"",COUNTIF(LR12:LR112,"=10"))</f>
        <v/>
      </c>
      <c r="LO127" s="413"/>
      <c r="LP127" s="404" t="str">
        <f>IF(ISBLANK(LS3),"",LN127/LN114)</f>
        <v/>
      </c>
      <c r="LQ127" s="404"/>
      <c r="LR127" s="135"/>
      <c r="LS127" s="56"/>
      <c r="LT127" s="33"/>
      <c r="LU127" s="413" t="str">
        <f>IF(ISBLANK(LZ3),"",COUNTIF(LY12:LY112,"=10"))</f>
        <v/>
      </c>
      <c r="LV127" s="413"/>
      <c r="LW127" s="404" t="str">
        <f>IF(ISBLANK(LZ3),"",LU127/LU114)</f>
        <v/>
      </c>
      <c r="LX127" s="404"/>
      <c r="LY127" s="135"/>
      <c r="LZ127" s="56"/>
      <c r="MA127" s="33"/>
      <c r="MB127" s="413" t="str">
        <f>IF(ISBLANK(MG3),"",COUNTIF(MF12:MF112,"=10"))</f>
        <v/>
      </c>
      <c r="MC127" s="413"/>
      <c r="MD127" s="404" t="str">
        <f>IF(ISBLANK(MG3),"",MB127/MB114)</f>
        <v/>
      </c>
      <c r="ME127" s="404"/>
      <c r="MF127" s="135"/>
      <c r="MG127" s="56"/>
      <c r="MH127" s="33"/>
      <c r="MI127" s="413" t="str">
        <f>IF(ISBLANK(MN3),"",COUNTIF(MM12:MM112,"=10"))</f>
        <v/>
      </c>
      <c r="MJ127" s="413"/>
      <c r="MK127" s="404" t="str">
        <f>IF(ISBLANK(MN3),"",MI127/MI114)</f>
        <v/>
      </c>
      <c r="ML127" s="404"/>
      <c r="MM127" s="135"/>
      <c r="MN127" s="56"/>
      <c r="MO127" s="33"/>
      <c r="MP127" s="413" t="str">
        <f>IF(ISBLANK(MU3),"",COUNTIF(MT12:MT112,"=10"))</f>
        <v/>
      </c>
      <c r="MQ127" s="413"/>
      <c r="MR127" s="404" t="str">
        <f>IF(ISBLANK(MU3),"",MP127/MP114)</f>
        <v/>
      </c>
      <c r="MS127" s="404"/>
      <c r="MT127" s="135"/>
      <c r="MU127" s="56"/>
      <c r="MV127" s="33"/>
      <c r="MW127" s="413" t="str">
        <f>IF(ISBLANK(NB3),"",COUNTIF(NA12:NA112,"=10"))</f>
        <v/>
      </c>
      <c r="MX127" s="413"/>
      <c r="MY127" s="404" t="str">
        <f>IF(ISBLANK(NB3),"",MW127/MW114)</f>
        <v/>
      </c>
      <c r="MZ127" s="404"/>
      <c r="NA127" s="135"/>
      <c r="NB127" s="56"/>
      <c r="NC127" s="33"/>
      <c r="ND127" s="413" t="str">
        <f>IF(ISBLANK(NI3),"",COUNTIF(NH12:NH112,"=10"))</f>
        <v/>
      </c>
      <c r="NE127" s="413"/>
      <c r="NF127" s="404" t="str">
        <f>IF(ISBLANK(NI3),"",ND127/ND114)</f>
        <v/>
      </c>
      <c r="NG127" s="404"/>
      <c r="NH127" s="135"/>
      <c r="NI127" s="56"/>
      <c r="NJ127" s="33"/>
      <c r="NK127" s="413" t="str">
        <f>IF(ISBLANK(NP3),"",COUNTIF(NO12:NO112,"=10"))</f>
        <v/>
      </c>
      <c r="NL127" s="413"/>
      <c r="NM127" s="404" t="str">
        <f>IF(ISBLANK(NP3),"",NK127/NK114)</f>
        <v/>
      </c>
      <c r="NN127" s="404"/>
      <c r="NO127" s="135"/>
      <c r="NP127" s="56"/>
      <c r="NQ127" s="33"/>
      <c r="NR127" s="413" t="str">
        <f>IF(ISBLANK(NW3),"",COUNTIF(NV12:NV112,"=10"))</f>
        <v/>
      </c>
      <c r="NS127" s="413"/>
      <c r="NT127" s="404" t="str">
        <f>IF(ISBLANK(NW3),"",NR127/NR114)</f>
        <v/>
      </c>
      <c r="NU127" s="404"/>
      <c r="NV127" s="135"/>
      <c r="NW127" s="56"/>
      <c r="NX127" s="33"/>
      <c r="NY127" s="413" t="str">
        <f>IF(ISBLANK(OD3),"",COUNTIF(OC12:OC112,"=10"))</f>
        <v/>
      </c>
      <c r="NZ127" s="413"/>
      <c r="OA127" s="404" t="str">
        <f>IF(ISBLANK(OD3),"",NY127/NY114)</f>
        <v/>
      </c>
      <c r="OB127" s="404"/>
      <c r="OC127" s="135"/>
      <c r="OD127" s="56"/>
      <c r="OE127" s="33"/>
      <c r="OF127" s="413" t="str">
        <f>IF(ISBLANK(OK3),"",COUNTIF(OJ12:OJ112,"=10"))</f>
        <v/>
      </c>
      <c r="OG127" s="413"/>
      <c r="OH127" s="404" t="str">
        <f>IF(ISBLANK(OK3),"",OF127/OF114)</f>
        <v/>
      </c>
      <c r="OI127" s="404"/>
      <c r="OJ127" s="135"/>
      <c r="OK127" s="56"/>
      <c r="OL127" s="33"/>
      <c r="OM127" s="413" t="str">
        <f>IF(ISBLANK(OR3),"",COUNTIF(OQ12:OQ112,"=10"))</f>
        <v/>
      </c>
      <c r="ON127" s="413"/>
      <c r="OO127" s="404" t="str">
        <f>IF(ISBLANK(OR3),"",OM127/OM114)</f>
        <v/>
      </c>
      <c r="OP127" s="404"/>
      <c r="OQ127" s="135"/>
      <c r="OR127" s="56"/>
      <c r="OS127" s="33"/>
      <c r="OT127" s="413" t="str">
        <f>IF(ISBLANK(OY3),"",COUNTIF(OX12:OX112,"=10"))</f>
        <v/>
      </c>
      <c r="OU127" s="413"/>
      <c r="OV127" s="404" t="str">
        <f>IF(ISBLANK(OY3),"",OT127/OT114)</f>
        <v/>
      </c>
      <c r="OW127" s="404"/>
      <c r="OX127" s="135"/>
      <c r="OY127" s="56"/>
      <c r="OZ127" s="33"/>
      <c r="PA127" s="413" t="str">
        <f>IF(ISBLANK(PF3),"",COUNTIF(PE12:PE112,"=10"))</f>
        <v/>
      </c>
      <c r="PB127" s="413"/>
      <c r="PC127" s="404" t="str">
        <f>IF(ISBLANK(PF3),"",PA127/PA114)</f>
        <v/>
      </c>
      <c r="PD127" s="404"/>
      <c r="PE127" s="135"/>
      <c r="PF127" s="56"/>
      <c r="PG127" s="33"/>
      <c r="PH127" s="413" t="str">
        <f>IF(ISBLANK(PM3),"",COUNTIF(PL12:PL112,"=10"))</f>
        <v/>
      </c>
      <c r="PI127" s="413"/>
      <c r="PJ127" s="404" t="str">
        <f>IF(ISBLANK(PM3),"",PH127/PH114)</f>
        <v/>
      </c>
      <c r="PK127" s="404"/>
      <c r="PL127" s="135"/>
      <c r="PM127" s="56"/>
      <c r="PN127" s="33"/>
      <c r="PO127" s="413" t="str">
        <f>IF(ISBLANK(PT3),"",COUNTIF(PS12:PS112,"=10"))</f>
        <v/>
      </c>
      <c r="PP127" s="413"/>
      <c r="PQ127" s="404" t="str">
        <f>IF(ISBLANK(PT3),"",PO127/PO114)</f>
        <v/>
      </c>
      <c r="PR127" s="404"/>
      <c r="PS127" s="135"/>
      <c r="PT127" s="56"/>
      <c r="PU127" s="33"/>
      <c r="PV127" s="413" t="str">
        <f>IF(ISBLANK(QA3),"",COUNTIF(PZ12:PZ112,"=10"))</f>
        <v/>
      </c>
      <c r="PW127" s="413"/>
      <c r="PX127" s="404" t="str">
        <f>IF(ISBLANK(QA3),"",PV127/PV114)</f>
        <v/>
      </c>
      <c r="PY127" s="404"/>
      <c r="PZ127" s="135"/>
      <c r="QA127" s="56"/>
    </row>
    <row r="128" spans="1:443" ht="15" customHeight="1">
      <c r="A128" s="421"/>
      <c r="B128" s="55" t="s">
        <v>284</v>
      </c>
      <c r="C128" s="54"/>
      <c r="D128" s="413">
        <f>COUNTIF(I12:I112,"=90")</f>
        <v>1</v>
      </c>
      <c r="E128" s="413"/>
      <c r="F128" s="404">
        <f>D128/D114</f>
        <v>1.1363636363636364E-2</v>
      </c>
      <c r="G128" s="404"/>
      <c r="H128" s="34"/>
      <c r="I128" s="56"/>
      <c r="J128" s="33"/>
      <c r="K128" s="413">
        <f>COUNTIF(P12:P112,"=90")</f>
        <v>3</v>
      </c>
      <c r="L128" s="413"/>
      <c r="M128" s="404">
        <f>K128/K114</f>
        <v>3.7974683544303799E-2</v>
      </c>
      <c r="N128" s="404"/>
      <c r="O128" s="34"/>
      <c r="P128" s="56"/>
      <c r="Q128" s="33"/>
      <c r="R128" s="413">
        <f>IF(ISBLANK(W3),"",COUNTIF(W12:W112,"=90"))</f>
        <v>0</v>
      </c>
      <c r="S128" s="413"/>
      <c r="T128" s="404">
        <f>IF(ISBLANK(W3),"",R128/R114)</f>
        <v>0</v>
      </c>
      <c r="U128" s="404"/>
      <c r="V128" s="34"/>
      <c r="W128" s="56"/>
      <c r="X128" s="33"/>
      <c r="Y128" s="413">
        <f>IF(ISBLANK(AD3),"",COUNTIF(AD12:AD112,"=90"))</f>
        <v>0</v>
      </c>
      <c r="Z128" s="413"/>
      <c r="AA128" s="404">
        <f>IF(ISBLANK(AD3),"",Y128/Y114)</f>
        <v>0</v>
      </c>
      <c r="AB128" s="404"/>
      <c r="AC128" s="79"/>
      <c r="AD128" s="56"/>
      <c r="AE128" s="33"/>
      <c r="AF128" s="413">
        <f>IF(ISBLANK(AK3),"",COUNTIF(AK12:AK112,"=90"))</f>
        <v>0</v>
      </c>
      <c r="AG128" s="413"/>
      <c r="AH128" s="404">
        <f>IF(ISBLANK(AK3),"",AF128/AF114)</f>
        <v>0</v>
      </c>
      <c r="AI128" s="404"/>
      <c r="AJ128" s="79"/>
      <c r="AK128" s="56"/>
      <c r="AL128" s="33"/>
      <c r="AM128" s="413">
        <f>IF(ISBLANK(AR3),"",COUNTIF(AR12:AR112,"=90"))</f>
        <v>0</v>
      </c>
      <c r="AN128" s="413"/>
      <c r="AO128" s="404">
        <f>IF(ISBLANK(AR3),"",AM128/AM114)</f>
        <v>0</v>
      </c>
      <c r="AP128" s="404"/>
      <c r="AQ128" s="79"/>
      <c r="AR128" s="56"/>
      <c r="AS128" s="33"/>
      <c r="AT128" s="413">
        <f>IF(ISBLANK(AY3),"",COUNTIF(AY12:AY112,"=90"))</f>
        <v>3</v>
      </c>
      <c r="AU128" s="413"/>
      <c r="AV128" s="404">
        <f>IF(ISBLANK(AY3),"",AT128/AT114)</f>
        <v>4.3478260869565216E-2</v>
      </c>
      <c r="AW128" s="404"/>
      <c r="AX128" s="135"/>
      <c r="AY128" s="56"/>
      <c r="AZ128" s="33"/>
      <c r="BA128" s="413">
        <f>IF(ISBLANK(BF3),"",COUNTIF(BF12:BF112,"=90"))</f>
        <v>0</v>
      </c>
      <c r="BB128" s="413"/>
      <c r="BC128" s="404">
        <f>IF(ISBLANK(BF3),"",BA128/BA114)</f>
        <v>0</v>
      </c>
      <c r="BD128" s="404"/>
      <c r="BE128" s="135"/>
      <c r="BF128" s="56"/>
      <c r="BG128" s="33"/>
      <c r="BH128" s="413">
        <f>IF(ISBLANK(BM3),"",COUNTIF(BM12:BM112,"=90"))</f>
        <v>0</v>
      </c>
      <c r="BI128" s="413"/>
      <c r="BJ128" s="404">
        <f>IF(ISBLANK(BM3),"",BH128/BH114)</f>
        <v>0</v>
      </c>
      <c r="BK128" s="404"/>
      <c r="BL128" s="135"/>
      <c r="BM128" s="56"/>
      <c r="BN128" s="33"/>
      <c r="BO128" s="413">
        <f>IF(ISBLANK(BT3),"",COUNTIF(BT12:BT112,"=90"))</f>
        <v>1</v>
      </c>
      <c r="BP128" s="413"/>
      <c r="BQ128" s="404">
        <f>IF(ISBLANK(BT3),"",BO128/BO114)</f>
        <v>1.5151515151515152E-2</v>
      </c>
      <c r="BR128" s="404"/>
      <c r="BS128" s="135"/>
      <c r="BT128" s="56"/>
      <c r="BU128" s="33"/>
      <c r="BV128" s="413">
        <f>IF(ISBLANK(CA3),"",COUNTIF(CA12:CA112,"=90"))</f>
        <v>0</v>
      </c>
      <c r="BW128" s="413"/>
      <c r="BX128" s="404">
        <f>IF(ISBLANK(CA3),"",BV128/BV114)</f>
        <v>0</v>
      </c>
      <c r="BY128" s="404"/>
      <c r="BZ128" s="135"/>
      <c r="CA128" s="56"/>
      <c r="CB128" s="33"/>
      <c r="CC128" s="413">
        <f>IF(ISBLANK(CH3),"",COUNTIF(CH12:CH112,"=90"))</f>
        <v>0</v>
      </c>
      <c r="CD128" s="413"/>
      <c r="CE128" s="404">
        <f>IF(ISBLANK(CH3),"",CC128/CC114)</f>
        <v>0</v>
      </c>
      <c r="CF128" s="404"/>
      <c r="CG128" s="135"/>
      <c r="CH128" s="56"/>
      <c r="CI128" s="33"/>
      <c r="CJ128" s="413">
        <f>IF(ISBLANK(CO3),"",COUNTIF(CO12:CO112,"=90"))</f>
        <v>0</v>
      </c>
      <c r="CK128" s="413"/>
      <c r="CL128" s="404">
        <f>IF(ISBLANK(CO3),"",CJ128/CJ114)</f>
        <v>0</v>
      </c>
      <c r="CM128" s="404"/>
      <c r="CN128" s="135"/>
      <c r="CO128" s="56"/>
      <c r="CP128" s="33"/>
      <c r="CQ128" s="413">
        <f>IF(ISBLANK(CV3),"",COUNTIF(CV12:CV112,"=90"))</f>
        <v>1</v>
      </c>
      <c r="CR128" s="413"/>
      <c r="CS128" s="404">
        <f>IF(ISBLANK(CV3),"",CQ128/CQ114)</f>
        <v>1.5625E-2</v>
      </c>
      <c r="CT128" s="404"/>
      <c r="CU128" s="135"/>
      <c r="CV128" s="56"/>
      <c r="CW128" s="33"/>
      <c r="CX128" s="413">
        <f>IF(ISBLANK(DC3),"",COUNTIF(DC12:DC112,"=90"))</f>
        <v>0</v>
      </c>
      <c r="CY128" s="413"/>
      <c r="CZ128" s="404">
        <f>IF(ISBLANK(DC3),"",CX128/CX114)</f>
        <v>0</v>
      </c>
      <c r="DA128" s="404"/>
      <c r="DB128" s="135"/>
      <c r="DC128" s="56"/>
      <c r="DD128" s="33"/>
      <c r="DE128" s="413">
        <f>IF(ISBLANK(DJ3),"",COUNTIF(DJ12:DJ112,"=90"))</f>
        <v>1</v>
      </c>
      <c r="DF128" s="413"/>
      <c r="DG128" s="404">
        <f>IF(ISBLANK(DJ3),"",DE128/DE114)</f>
        <v>1.6949152542372881E-2</v>
      </c>
      <c r="DH128" s="404"/>
      <c r="DI128" s="135"/>
      <c r="DJ128" s="56"/>
      <c r="DK128" s="33"/>
      <c r="DL128" s="413">
        <f>IF(ISBLANK(DQ3),"",COUNTIF(DQ12:DQ112,"=90"))</f>
        <v>0</v>
      </c>
      <c r="DM128" s="413"/>
      <c r="DN128" s="404">
        <f>IF(ISBLANK(DQ3),"",DL128/DL114)</f>
        <v>0</v>
      </c>
      <c r="DO128" s="404"/>
      <c r="DP128" s="135"/>
      <c r="DQ128" s="56"/>
      <c r="DR128" s="33"/>
      <c r="DS128" s="413">
        <f>IF(ISBLANK(DX3),"",COUNTIF(DX12:DX112,"=90"))</f>
        <v>1</v>
      </c>
      <c r="DT128" s="413"/>
      <c r="DU128" s="404">
        <f>IF(ISBLANK(DX3),"",DS128/DS114)</f>
        <v>1.6666666666666666E-2</v>
      </c>
      <c r="DV128" s="404"/>
      <c r="DW128" s="135"/>
      <c r="DX128" s="56"/>
      <c r="DY128" s="33"/>
      <c r="DZ128" s="413">
        <f>IF(ISBLANK(EE3),"",COUNTIF(EE12:EE112,"=90"))</f>
        <v>0</v>
      </c>
      <c r="EA128" s="413"/>
      <c r="EB128" s="404">
        <f>IF(ISBLANK(EE3),"",DZ128/DZ114)</f>
        <v>0</v>
      </c>
      <c r="EC128" s="404"/>
      <c r="ED128" s="135"/>
      <c r="EE128" s="56"/>
      <c r="EF128" s="33"/>
      <c r="EG128" s="413">
        <f>IF(ISBLANK(EL3),"",COUNTIF(EL12:EL112,"=90"))</f>
        <v>0</v>
      </c>
      <c r="EH128" s="413"/>
      <c r="EI128" s="404">
        <f>IF(ISBLANK(EL3),"",EG128/EG114)</f>
        <v>0</v>
      </c>
      <c r="EJ128" s="404"/>
      <c r="EK128" s="135"/>
      <c r="EL128" s="56"/>
      <c r="EM128" s="33"/>
      <c r="EN128" s="413">
        <f>IF(ISBLANK(ES3),"",COUNTIF(ES12:ES112,"=90"))</f>
        <v>0</v>
      </c>
      <c r="EO128" s="413"/>
      <c r="EP128" s="404">
        <f>IF(ISBLANK(ES3),"",EN128/EN114)</f>
        <v>0</v>
      </c>
      <c r="EQ128" s="404"/>
      <c r="ER128" s="135"/>
      <c r="ES128" s="56"/>
      <c r="ET128" s="33"/>
      <c r="EU128" s="413">
        <f>IF(ISBLANK(EZ3),"",COUNTIF(EZ12:EZ112,"=90"))</f>
        <v>0</v>
      </c>
      <c r="EV128" s="413"/>
      <c r="EW128" s="404">
        <f>IF(ISBLANK(EZ3),"",EU128/EU114)</f>
        <v>0</v>
      </c>
      <c r="EX128" s="404"/>
      <c r="EY128" s="135"/>
      <c r="EZ128" s="56"/>
      <c r="FA128" s="33"/>
      <c r="FB128" s="413">
        <f>IF(ISBLANK(FG3),"",COUNTIF(FG12:FG112,"=90"))</f>
        <v>0</v>
      </c>
      <c r="FC128" s="413"/>
      <c r="FD128" s="404">
        <f>IF(ISBLANK(FG3),"",FB128/FB114)</f>
        <v>0</v>
      </c>
      <c r="FE128" s="404"/>
      <c r="FF128" s="135"/>
      <c r="FG128" s="56"/>
      <c r="FH128" s="33"/>
      <c r="FI128" s="413">
        <f>IF(ISBLANK(FN3),"",COUNTIF(FN12:FN112,"=90"))</f>
        <v>0</v>
      </c>
      <c r="FJ128" s="413"/>
      <c r="FK128" s="404">
        <f>IF(ISBLANK(FN3),"",FI128/FI114)</f>
        <v>0</v>
      </c>
      <c r="FL128" s="404"/>
      <c r="FM128" s="135"/>
      <c r="FN128" s="56"/>
      <c r="FO128" s="33"/>
      <c r="FP128" s="413">
        <f>IF(ISBLANK(FU3),"",COUNTIF(FU12:FU112,"=90"))</f>
        <v>1</v>
      </c>
      <c r="FQ128" s="413"/>
      <c r="FR128" s="404">
        <f>IF(ISBLANK(FU3),"",FP128/FP114)</f>
        <v>1.7543859649122806E-2</v>
      </c>
      <c r="FS128" s="404"/>
      <c r="FT128" s="135"/>
      <c r="FU128" s="56"/>
      <c r="FV128" s="33"/>
      <c r="FW128" s="413">
        <f>IF(ISBLANK(GB3),"",COUNTIF(GB12:GB112,"=90"))</f>
        <v>0</v>
      </c>
      <c r="FX128" s="413"/>
      <c r="FY128" s="404">
        <f>IF(ISBLANK(GB3),"",FW128/FW114)</f>
        <v>0</v>
      </c>
      <c r="FZ128" s="404"/>
      <c r="GA128" s="135"/>
      <c r="GB128" s="56"/>
      <c r="GC128" s="33"/>
      <c r="GD128" s="413">
        <f>IF(ISBLANK(GI3),"",COUNTIF(GI12:GI112,"=90"))</f>
        <v>0</v>
      </c>
      <c r="GE128" s="413"/>
      <c r="GF128" s="404">
        <f>IF(ISBLANK(GI3),"",GD128/GD114)</f>
        <v>0</v>
      </c>
      <c r="GG128" s="404"/>
      <c r="GH128" s="135"/>
      <c r="GI128" s="56"/>
      <c r="GJ128" s="33"/>
      <c r="GK128" s="413" t="str">
        <f>IF(ISBLANK(GP3),"",COUNTIF(GP12:GP112,"=90"))</f>
        <v/>
      </c>
      <c r="GL128" s="413"/>
      <c r="GM128" s="404" t="str">
        <f>IF(ISBLANK(GP3),"",GK128/GK114)</f>
        <v/>
      </c>
      <c r="GN128" s="404"/>
      <c r="GO128" s="135"/>
      <c r="GP128" s="56"/>
      <c r="GQ128" s="33"/>
      <c r="GR128" s="413">
        <f>IF(ISBLANK(GW3),"",COUNTIF(GW12:GW112,"=90"))</f>
        <v>0</v>
      </c>
      <c r="GS128" s="413"/>
      <c r="GT128" s="404">
        <f>IF(ISBLANK(GW3),"",GR128/GR114)</f>
        <v>0</v>
      </c>
      <c r="GU128" s="404"/>
      <c r="GV128" s="135"/>
      <c r="GW128" s="56"/>
      <c r="GX128" s="33"/>
      <c r="GY128" s="413">
        <f>IF(ISBLANK(HD3),"",COUNTIF(HD12:HD112,"=90"))</f>
        <v>0</v>
      </c>
      <c r="GZ128" s="413"/>
      <c r="HA128" s="404">
        <f>IF(ISBLANK(HD3),"",GY128/GY114)</f>
        <v>0</v>
      </c>
      <c r="HB128" s="404"/>
      <c r="HC128" s="135"/>
      <c r="HD128" s="56"/>
      <c r="HE128" s="33"/>
      <c r="HF128" s="413">
        <f>IF(ISBLANK(HK3),"",COUNTIF(HK12:HK112,"=90"))</f>
        <v>1</v>
      </c>
      <c r="HG128" s="413"/>
      <c r="HH128" s="404">
        <f>IF(ISBLANK(HK3),"",HF128/HF114)</f>
        <v>2.1276595744680851E-2</v>
      </c>
      <c r="HI128" s="404"/>
      <c r="HJ128" s="135"/>
      <c r="HK128" s="56"/>
      <c r="HL128" s="33"/>
      <c r="HM128" s="413">
        <f>IF(ISBLANK(HR3),"",COUNTIF(HR12:HR112,"=90"))</f>
        <v>0</v>
      </c>
      <c r="HN128" s="413"/>
      <c r="HO128" s="404">
        <f>IF(ISBLANK(HR3),"",HM128/HM114)</f>
        <v>0</v>
      </c>
      <c r="HP128" s="404"/>
      <c r="HQ128" s="135"/>
      <c r="HR128" s="56"/>
      <c r="HS128" s="33"/>
      <c r="HT128" s="413">
        <f>IF(ISBLANK(HY3),"",COUNTIF(HY12:HY112,"=90"))</f>
        <v>0</v>
      </c>
      <c r="HU128" s="413"/>
      <c r="HV128" s="404">
        <f>IF(ISBLANK(HY3),"",HT128/HT114)</f>
        <v>0</v>
      </c>
      <c r="HW128" s="404"/>
      <c r="HX128" s="135"/>
      <c r="HY128" s="56"/>
      <c r="HZ128" s="33"/>
      <c r="IA128" s="413">
        <f>IF(ISBLANK(IF3),"",COUNTIF(IF12:IF112,"=90"))</f>
        <v>2</v>
      </c>
      <c r="IB128" s="413"/>
      <c r="IC128" s="404">
        <f>IF(ISBLANK(IF3),"",IA128/IA114)</f>
        <v>3.8461538461538464E-2</v>
      </c>
      <c r="ID128" s="404"/>
      <c r="IE128" s="135"/>
      <c r="IF128" s="56"/>
      <c r="IG128" s="33"/>
      <c r="IH128" s="413">
        <f>IF(ISBLANK(IM3),"",COUNTIF(IM12:IM112,"=90"))</f>
        <v>0</v>
      </c>
      <c r="II128" s="413"/>
      <c r="IJ128" s="404">
        <f>IF(ISBLANK(IM3),"",IH128/IH114)</f>
        <v>0</v>
      </c>
      <c r="IK128" s="404"/>
      <c r="IL128" s="135"/>
      <c r="IM128" s="56"/>
      <c r="IN128" s="33"/>
      <c r="IO128" s="413">
        <f>IF(ISBLANK(IT3),"",COUNTIF(IT12:IT112,"=90"))</f>
        <v>1</v>
      </c>
      <c r="IP128" s="413"/>
      <c r="IQ128" s="404">
        <f>IF(ISBLANK(IT3),"",IO128/IO114)</f>
        <v>1.9607843137254902E-2</v>
      </c>
      <c r="IR128" s="404"/>
      <c r="IS128" s="135"/>
      <c r="IT128" s="56"/>
      <c r="IU128" s="33"/>
      <c r="IV128" s="413">
        <f>IF(ISBLANK(JA3),"",COUNTIF(JA12:JA112,"=90"))</f>
        <v>0</v>
      </c>
      <c r="IW128" s="413"/>
      <c r="IX128" s="404">
        <f>IF(ISBLANK(JA3),"",IV128/IV114)</f>
        <v>0</v>
      </c>
      <c r="IY128" s="404"/>
      <c r="IZ128" s="135"/>
      <c r="JA128" s="56"/>
      <c r="JB128" s="33"/>
      <c r="JC128" s="413" t="str">
        <f>IF(ISBLANK(JH3),"",COUNTIF(JH12:JH112,"=90"))</f>
        <v/>
      </c>
      <c r="JD128" s="413"/>
      <c r="JE128" s="404" t="str">
        <f>IF(ISBLANK(JH3),"",JC128/JC114)</f>
        <v/>
      </c>
      <c r="JF128" s="404"/>
      <c r="JG128" s="135"/>
      <c r="JH128" s="56"/>
      <c r="JI128" s="33"/>
      <c r="JJ128" s="413" t="str">
        <f>IF(ISBLANK(JO3),"",COUNTIF(JO12:JO112,"=90"))</f>
        <v/>
      </c>
      <c r="JK128" s="413"/>
      <c r="JL128" s="404" t="str">
        <f>IF(ISBLANK(JO3),"",JJ128/JJ114)</f>
        <v/>
      </c>
      <c r="JM128" s="404"/>
      <c r="JN128" s="135"/>
      <c r="JO128" s="56"/>
      <c r="JP128" s="33"/>
      <c r="JQ128" s="413" t="str">
        <f>IF(ISBLANK(JV3),"",COUNTIF(JV12:JV112,"=90"))</f>
        <v/>
      </c>
      <c r="JR128" s="413"/>
      <c r="JS128" s="404" t="str">
        <f>IF(ISBLANK(JV3),"",JQ128/JQ114)</f>
        <v/>
      </c>
      <c r="JT128" s="404"/>
      <c r="JU128" s="135"/>
      <c r="JV128" s="56"/>
      <c r="JW128" s="33"/>
      <c r="JX128" s="413" t="str">
        <f>IF(ISBLANK(KC3),"",COUNTIF(KC12:KC112,"=90"))</f>
        <v/>
      </c>
      <c r="JY128" s="413"/>
      <c r="JZ128" s="404" t="str">
        <f>IF(ISBLANK(KC3),"",JX128/JX114)</f>
        <v/>
      </c>
      <c r="KA128" s="404"/>
      <c r="KB128" s="135"/>
      <c r="KC128" s="56"/>
      <c r="KD128" s="33"/>
      <c r="KE128" s="413" t="str">
        <f>IF(ISBLANK(KJ3),"",COUNTIF(KJ12:KJ112,"=90"))</f>
        <v/>
      </c>
      <c r="KF128" s="413"/>
      <c r="KG128" s="404" t="str">
        <f>IF(ISBLANK(KJ3),"",KE128/KE114)</f>
        <v/>
      </c>
      <c r="KH128" s="404"/>
      <c r="KI128" s="135"/>
      <c r="KJ128" s="56"/>
      <c r="KK128" s="33"/>
      <c r="KL128" s="413" t="str">
        <f>IF(ISBLANK(KQ3),"",COUNTIF(KQ12:KQ112,"=90"))</f>
        <v/>
      </c>
      <c r="KM128" s="413"/>
      <c r="KN128" s="404" t="str">
        <f>IF(ISBLANK(KQ3),"",KL128/KL114)</f>
        <v/>
      </c>
      <c r="KO128" s="404"/>
      <c r="KP128" s="135"/>
      <c r="KQ128" s="56"/>
      <c r="KR128" s="111"/>
      <c r="KS128" s="413" t="str">
        <f>IF(ISBLANK(KX3),"",COUNTIF(KX12:KX112,"=90"))</f>
        <v/>
      </c>
      <c r="KT128" s="413"/>
      <c r="KU128" s="404" t="str">
        <f>IF(ISBLANK(KX3),"",KS128/KS114)</f>
        <v/>
      </c>
      <c r="KV128" s="404"/>
      <c r="KW128" s="135"/>
      <c r="KX128" s="56"/>
      <c r="KY128" s="33"/>
      <c r="KZ128" s="413" t="str">
        <f>IF(ISBLANK(LE3),"",COUNTIF(LE12:LE112,"=90"))</f>
        <v/>
      </c>
      <c r="LA128" s="413"/>
      <c r="LB128" s="404" t="str">
        <f>IF(ISBLANK(LE3),"",KZ128/KZ114)</f>
        <v/>
      </c>
      <c r="LC128" s="404"/>
      <c r="LD128" s="135"/>
      <c r="LE128" s="56"/>
      <c r="LF128" s="33"/>
      <c r="LG128" s="413" t="str">
        <f>IF(ISBLANK(LL3),"",COUNTIF(LL12:LL112,"=90"))</f>
        <v/>
      </c>
      <c r="LH128" s="413"/>
      <c r="LI128" s="404" t="str">
        <f>IF(ISBLANK(LL3),"",LG128/LG114)</f>
        <v/>
      </c>
      <c r="LJ128" s="404"/>
      <c r="LK128" s="135"/>
      <c r="LL128" s="56"/>
      <c r="LM128" s="33"/>
      <c r="LN128" s="413" t="str">
        <f>IF(ISBLANK(LS3),"",COUNTIF(LS12:LS112,"=90"))</f>
        <v/>
      </c>
      <c r="LO128" s="413"/>
      <c r="LP128" s="404" t="str">
        <f>IF(ISBLANK(LS3),"",LN128/LN114)</f>
        <v/>
      </c>
      <c r="LQ128" s="404"/>
      <c r="LR128" s="135"/>
      <c r="LS128" s="56"/>
      <c r="LT128" s="33"/>
      <c r="LU128" s="413" t="str">
        <f>IF(ISBLANK(LZ3),"",COUNTIF(LZ12:LZ112,"=90"))</f>
        <v/>
      </c>
      <c r="LV128" s="413"/>
      <c r="LW128" s="404" t="str">
        <f>IF(ISBLANK(LZ3),"",LU128/LU114)</f>
        <v/>
      </c>
      <c r="LX128" s="404"/>
      <c r="LY128" s="135"/>
      <c r="LZ128" s="56"/>
      <c r="MA128" s="33"/>
      <c r="MB128" s="413" t="str">
        <f>IF(ISBLANK(MG3),"",COUNTIF(MG12:MG112,"=90"))</f>
        <v/>
      </c>
      <c r="MC128" s="413"/>
      <c r="MD128" s="404" t="str">
        <f>IF(ISBLANK(MG3),"",MB128/MB114)</f>
        <v/>
      </c>
      <c r="ME128" s="404"/>
      <c r="MF128" s="135"/>
      <c r="MG128" s="56"/>
      <c r="MH128" s="33"/>
      <c r="MI128" s="413" t="str">
        <f>IF(ISBLANK(MN3),"",COUNTIF(MN12:MN112,"=90"))</f>
        <v/>
      </c>
      <c r="MJ128" s="413"/>
      <c r="MK128" s="404" t="str">
        <f>IF(ISBLANK(MN3),"",MI128/MI114)</f>
        <v/>
      </c>
      <c r="ML128" s="404"/>
      <c r="MM128" s="135"/>
      <c r="MN128" s="56"/>
      <c r="MO128" s="33"/>
      <c r="MP128" s="413" t="str">
        <f>IF(ISBLANK(MU3),"",COUNTIF(MU12:MU112,"=90"))</f>
        <v/>
      </c>
      <c r="MQ128" s="413"/>
      <c r="MR128" s="404" t="str">
        <f>IF(ISBLANK(MU3),"",MP128/MP114)</f>
        <v/>
      </c>
      <c r="MS128" s="404"/>
      <c r="MT128" s="135"/>
      <c r="MU128" s="56"/>
      <c r="MV128" s="33"/>
      <c r="MW128" s="413" t="str">
        <f>IF(ISBLANK(NB3),"",COUNTIF(NB12:NB112,"=90"))</f>
        <v/>
      </c>
      <c r="MX128" s="413"/>
      <c r="MY128" s="404" t="str">
        <f>IF(ISBLANK(NB3),"",MW128/MW114)</f>
        <v/>
      </c>
      <c r="MZ128" s="404"/>
      <c r="NA128" s="135"/>
      <c r="NB128" s="56"/>
      <c r="NC128" s="33"/>
      <c r="ND128" s="413" t="str">
        <f>IF(ISBLANK(NI3),"",COUNTIF(NI12:NI112,"=90"))</f>
        <v/>
      </c>
      <c r="NE128" s="413"/>
      <c r="NF128" s="404" t="str">
        <f>IF(ISBLANK(NI3),"",ND128/ND114)</f>
        <v/>
      </c>
      <c r="NG128" s="404"/>
      <c r="NH128" s="135"/>
      <c r="NI128" s="56"/>
      <c r="NJ128" s="33"/>
      <c r="NK128" s="413" t="str">
        <f>IF(ISBLANK(NP3),"",COUNTIF(NP12:NP112,"=90"))</f>
        <v/>
      </c>
      <c r="NL128" s="413"/>
      <c r="NM128" s="404" t="str">
        <f>IF(ISBLANK(NP3),"",NK128/NK114)</f>
        <v/>
      </c>
      <c r="NN128" s="404"/>
      <c r="NO128" s="135"/>
      <c r="NP128" s="56"/>
      <c r="NQ128" s="33"/>
      <c r="NR128" s="413" t="str">
        <f>IF(ISBLANK(NW3),"",COUNTIF(NW12:NW112,"=90"))</f>
        <v/>
      </c>
      <c r="NS128" s="413"/>
      <c r="NT128" s="404" t="str">
        <f>IF(ISBLANK(NW3),"",NR128/NR114)</f>
        <v/>
      </c>
      <c r="NU128" s="404"/>
      <c r="NV128" s="135"/>
      <c r="NW128" s="56"/>
      <c r="NX128" s="33"/>
      <c r="NY128" s="413" t="str">
        <f>IF(ISBLANK(OD3),"",COUNTIF(OD12:OD112,"=90"))</f>
        <v/>
      </c>
      <c r="NZ128" s="413"/>
      <c r="OA128" s="404" t="str">
        <f>IF(ISBLANK(OD3),"",NY128/NY114)</f>
        <v/>
      </c>
      <c r="OB128" s="404"/>
      <c r="OC128" s="135"/>
      <c r="OD128" s="56"/>
      <c r="OE128" s="33"/>
      <c r="OF128" s="413" t="str">
        <f>IF(ISBLANK(OK3),"",COUNTIF(OK12:OK112,"=90"))</f>
        <v/>
      </c>
      <c r="OG128" s="413"/>
      <c r="OH128" s="404" t="str">
        <f>IF(ISBLANK(OK3),"",OF128/OF114)</f>
        <v/>
      </c>
      <c r="OI128" s="404"/>
      <c r="OJ128" s="135"/>
      <c r="OK128" s="56"/>
      <c r="OL128" s="33"/>
      <c r="OM128" s="413" t="str">
        <f>IF(ISBLANK(OR3),"",COUNTIF(OR12:OR112,"=90"))</f>
        <v/>
      </c>
      <c r="ON128" s="413"/>
      <c r="OO128" s="404" t="str">
        <f>IF(ISBLANK(OR3),"",OM128/OM114)</f>
        <v/>
      </c>
      <c r="OP128" s="404"/>
      <c r="OQ128" s="135"/>
      <c r="OR128" s="56"/>
      <c r="OS128" s="33"/>
      <c r="OT128" s="413" t="str">
        <f>IF(ISBLANK(OY3),"",COUNTIF(OY12:OY112,"=90"))</f>
        <v/>
      </c>
      <c r="OU128" s="413"/>
      <c r="OV128" s="404" t="str">
        <f>IF(ISBLANK(OY3),"",OT128/OT114)</f>
        <v/>
      </c>
      <c r="OW128" s="404"/>
      <c r="OX128" s="135"/>
      <c r="OY128" s="56"/>
      <c r="OZ128" s="33"/>
      <c r="PA128" s="413" t="str">
        <f>IF(ISBLANK(PF3),"",COUNTIF(PF12:PF112,"=90"))</f>
        <v/>
      </c>
      <c r="PB128" s="413"/>
      <c r="PC128" s="404" t="str">
        <f>IF(ISBLANK(PF3),"",PA128/PA114)</f>
        <v/>
      </c>
      <c r="PD128" s="404"/>
      <c r="PE128" s="135"/>
      <c r="PF128" s="56"/>
      <c r="PG128" s="33"/>
      <c r="PH128" s="413" t="str">
        <f>IF(ISBLANK(PM3),"",COUNTIF(PM12:PM112,"=90"))</f>
        <v/>
      </c>
      <c r="PI128" s="413"/>
      <c r="PJ128" s="404" t="str">
        <f>IF(ISBLANK(PM3),"",PH128/PH114)</f>
        <v/>
      </c>
      <c r="PK128" s="404"/>
      <c r="PL128" s="135"/>
      <c r="PM128" s="56"/>
      <c r="PN128" s="33"/>
      <c r="PO128" s="413" t="str">
        <f>IF(ISBLANK(PT3),"",COUNTIF(PT12:PT112,"=90"))</f>
        <v/>
      </c>
      <c r="PP128" s="413"/>
      <c r="PQ128" s="404" t="str">
        <f>IF(ISBLANK(PT3),"",PO128/PO114)</f>
        <v/>
      </c>
      <c r="PR128" s="404"/>
      <c r="PS128" s="135"/>
      <c r="PT128" s="56"/>
      <c r="PU128" s="33"/>
      <c r="PV128" s="413" t="str">
        <f>IF(ISBLANK(QA3),"",COUNTIF(QA12:QA112,"=90"))</f>
        <v/>
      </c>
      <c r="PW128" s="413"/>
      <c r="PX128" s="404" t="str">
        <f>IF(ISBLANK(QA3),"",PV128/PV114)</f>
        <v/>
      </c>
      <c r="PY128" s="404"/>
      <c r="PZ128" s="135"/>
      <c r="QA128" s="56"/>
    </row>
    <row r="129" spans="1:443" ht="15" customHeight="1">
      <c r="A129" s="421"/>
      <c r="B129" s="55" t="s">
        <v>285</v>
      </c>
      <c r="C129" s="54"/>
      <c r="D129" s="413">
        <f>COUNTIF(I12:I112,"=0")</f>
        <v>0</v>
      </c>
      <c r="E129" s="413"/>
      <c r="F129" s="404">
        <f>D129/D114</f>
        <v>0</v>
      </c>
      <c r="G129" s="404"/>
      <c r="H129" s="34"/>
      <c r="I129" s="56"/>
      <c r="J129" s="33"/>
      <c r="K129" s="413">
        <f>COUNTIF(P12:P112,"=0")</f>
        <v>0</v>
      </c>
      <c r="L129" s="413"/>
      <c r="M129" s="404">
        <f>K129/K114</f>
        <v>0</v>
      </c>
      <c r="N129" s="404"/>
      <c r="O129" s="34"/>
      <c r="P129" s="56"/>
      <c r="Q129" s="33"/>
      <c r="R129" s="413">
        <f>IF(ISBLANK(W3),"",COUNTIF(W12:W112,"=0"))</f>
        <v>12</v>
      </c>
      <c r="S129" s="413"/>
      <c r="T129" s="404">
        <f>IF(ISBLANK(W3),"",R129/R114)</f>
        <v>0.14457831325301204</v>
      </c>
      <c r="U129" s="404"/>
      <c r="V129" s="34"/>
      <c r="W129" s="56"/>
      <c r="X129" s="33"/>
      <c r="Y129" s="413">
        <f>IF(ISBLANK(AD3),"",COUNTIF(AD12:AD112,"=0"))</f>
        <v>2</v>
      </c>
      <c r="Z129" s="413"/>
      <c r="AA129" s="404">
        <f>IF(ISBLANK(AD3),"",Y129/Y114)</f>
        <v>2.8571428571428571E-2</v>
      </c>
      <c r="AB129" s="404"/>
      <c r="AC129" s="79"/>
      <c r="AD129" s="56"/>
      <c r="AE129" s="33"/>
      <c r="AF129" s="413">
        <f>IF(ISBLANK(AK3),"",COUNTIF(AK12:AK112,"=0"))</f>
        <v>0</v>
      </c>
      <c r="AG129" s="413"/>
      <c r="AH129" s="404">
        <f>IF(ISBLANK(AK3),"",AF129/AF114)</f>
        <v>0</v>
      </c>
      <c r="AI129" s="404"/>
      <c r="AJ129" s="79"/>
      <c r="AK129" s="56"/>
      <c r="AL129" s="33"/>
      <c r="AM129" s="413">
        <f>IF(ISBLANK(AR3),"",COUNTIF(AR12:AR112,"=0"))</f>
        <v>0</v>
      </c>
      <c r="AN129" s="413"/>
      <c r="AO129" s="404">
        <f>IF(ISBLANK(AR3),"",AM129/AM114)</f>
        <v>0</v>
      </c>
      <c r="AP129" s="404"/>
      <c r="AQ129" s="79"/>
      <c r="AR129" s="56"/>
      <c r="AS129" s="33"/>
      <c r="AT129" s="413">
        <f>IF(ISBLANK(AY3),"",COUNTIF(AY12:AY112,"=0"))</f>
        <v>0</v>
      </c>
      <c r="AU129" s="413"/>
      <c r="AV129" s="404">
        <f>IF(ISBLANK(AY3),"",AT129/AT114)</f>
        <v>0</v>
      </c>
      <c r="AW129" s="404"/>
      <c r="AX129" s="135"/>
      <c r="AY129" s="56"/>
      <c r="AZ129" s="33"/>
      <c r="BA129" s="413">
        <f>IF(ISBLANK(BF3),"",COUNTIF(BF12:BF112,"=0"))</f>
        <v>13</v>
      </c>
      <c r="BB129" s="413"/>
      <c r="BC129" s="404">
        <f>IF(ISBLANK(BF3),"",BA129/BA114)</f>
        <v>0.21311475409836064</v>
      </c>
      <c r="BD129" s="404"/>
      <c r="BE129" s="135"/>
      <c r="BF129" s="56"/>
      <c r="BG129" s="33"/>
      <c r="BH129" s="413">
        <f>IF(ISBLANK(BM3),"",COUNTIF(BM12:BM112,"=0"))</f>
        <v>3</v>
      </c>
      <c r="BI129" s="413"/>
      <c r="BJ129" s="404">
        <f>IF(ISBLANK(BM3),"",BH129/BH114)</f>
        <v>4.3478260869565216E-2</v>
      </c>
      <c r="BK129" s="404"/>
      <c r="BL129" s="135"/>
      <c r="BM129" s="56"/>
      <c r="BN129" s="33"/>
      <c r="BO129" s="413">
        <f>IF(ISBLANK(BT3),"",COUNTIF(BT12:BT112,"=0"))</f>
        <v>3</v>
      </c>
      <c r="BP129" s="413"/>
      <c r="BQ129" s="404">
        <f>IF(ISBLANK(BT3),"",BO129/BO114)</f>
        <v>4.5454545454545456E-2</v>
      </c>
      <c r="BR129" s="404"/>
      <c r="BS129" s="135"/>
      <c r="BT129" s="56"/>
      <c r="BU129" s="33"/>
      <c r="BV129" s="413">
        <f>IF(ISBLANK(CA3),"",COUNTIF(CA12:CA112,"=0"))</f>
        <v>1</v>
      </c>
      <c r="BW129" s="413"/>
      <c r="BX129" s="404">
        <f>IF(ISBLANK(CA3),"",BV129/BV114)</f>
        <v>1.5625E-2</v>
      </c>
      <c r="BY129" s="404"/>
      <c r="BZ129" s="135"/>
      <c r="CA129" s="56"/>
      <c r="CB129" s="33"/>
      <c r="CC129" s="413">
        <f>IF(ISBLANK(CH3),"",COUNTIF(CH12:CH112,"=0"))</f>
        <v>12</v>
      </c>
      <c r="CD129" s="413"/>
      <c r="CE129" s="404">
        <f>IF(ISBLANK(CH3),"",CC129/CC114)</f>
        <v>0.19047619047619047</v>
      </c>
      <c r="CF129" s="404"/>
      <c r="CG129" s="135"/>
      <c r="CH129" s="56"/>
      <c r="CI129" s="33"/>
      <c r="CJ129" s="413">
        <f>IF(ISBLANK(CO3),"",COUNTIF(CO12:CO112,"=0"))</f>
        <v>1</v>
      </c>
      <c r="CK129" s="413"/>
      <c r="CL129" s="404">
        <f>IF(ISBLANK(CO3),"",CJ129/CJ114)</f>
        <v>1.5384615384615385E-2</v>
      </c>
      <c r="CM129" s="404"/>
      <c r="CN129" s="135"/>
      <c r="CO129" s="56"/>
      <c r="CP129" s="33"/>
      <c r="CQ129" s="413">
        <f>IF(ISBLANK(CV3),"",COUNTIF(CV12:CV112,"=0"))</f>
        <v>0</v>
      </c>
      <c r="CR129" s="413"/>
      <c r="CS129" s="404">
        <f>IF(ISBLANK(CV3),"",CQ129/CQ114)</f>
        <v>0</v>
      </c>
      <c r="CT129" s="404"/>
      <c r="CU129" s="135"/>
      <c r="CV129" s="56"/>
      <c r="CW129" s="33"/>
      <c r="CX129" s="413">
        <f>IF(ISBLANK(DC3),"",COUNTIF(DC12:DC112,"=0"))</f>
        <v>33</v>
      </c>
      <c r="CY129" s="413"/>
      <c r="CZ129" s="404">
        <f>IF(ISBLANK(DC3),"",CX129/CX114)</f>
        <v>0.52380952380952384</v>
      </c>
      <c r="DA129" s="404"/>
      <c r="DB129" s="135"/>
      <c r="DC129" s="56"/>
      <c r="DD129" s="33"/>
      <c r="DE129" s="413">
        <f>IF(ISBLANK(DJ3),"",COUNTIF(DJ12:DJ112,"=0"))</f>
        <v>5</v>
      </c>
      <c r="DF129" s="413"/>
      <c r="DG129" s="404">
        <f>IF(ISBLANK(DJ3),"",DE129/DE114)</f>
        <v>8.4745762711864403E-2</v>
      </c>
      <c r="DH129" s="404"/>
      <c r="DI129" s="135"/>
      <c r="DJ129" s="56"/>
      <c r="DK129" s="33"/>
      <c r="DL129" s="413">
        <f>IF(ISBLANK(DQ3),"",COUNTIF(DQ12:DQ112,"=0"))</f>
        <v>21</v>
      </c>
      <c r="DM129" s="413"/>
      <c r="DN129" s="404">
        <f>IF(ISBLANK(DQ3),"",DL129/DL114)</f>
        <v>0.34426229508196721</v>
      </c>
      <c r="DO129" s="404"/>
      <c r="DP129" s="135"/>
      <c r="DQ129" s="56"/>
      <c r="DR129" s="33"/>
      <c r="DS129" s="413">
        <f>IF(ISBLANK(DX3),"",COUNTIF(DX12:DX112,"=0"))</f>
        <v>1</v>
      </c>
      <c r="DT129" s="413"/>
      <c r="DU129" s="404">
        <f>IF(ISBLANK(DX3),"",DS129/DS114)</f>
        <v>1.6666666666666666E-2</v>
      </c>
      <c r="DV129" s="404"/>
      <c r="DW129" s="135"/>
      <c r="DX129" s="56"/>
      <c r="DY129" s="33"/>
      <c r="DZ129" s="413">
        <f>IF(ISBLANK(EE3),"",COUNTIF(EE12:EE112,"=0"))</f>
        <v>7</v>
      </c>
      <c r="EA129" s="413"/>
      <c r="EB129" s="404">
        <f>IF(ISBLANK(EE3),"",DZ129/DZ114)</f>
        <v>0.11864406779661017</v>
      </c>
      <c r="EC129" s="404"/>
      <c r="ED129" s="135"/>
      <c r="EE129" s="56"/>
      <c r="EF129" s="33"/>
      <c r="EG129" s="413">
        <f>IF(ISBLANK(EL3),"",COUNTIF(EL12:EL112,"=0"))</f>
        <v>0</v>
      </c>
      <c r="EH129" s="413"/>
      <c r="EI129" s="404">
        <f>IF(ISBLANK(EL3),"",EG129/EG114)</f>
        <v>0</v>
      </c>
      <c r="EJ129" s="404"/>
      <c r="EK129" s="135"/>
      <c r="EL129" s="56"/>
      <c r="EM129" s="33"/>
      <c r="EN129" s="413">
        <f>IF(ISBLANK(ES3),"",COUNTIF(ES12:ES112,"=0"))</f>
        <v>0</v>
      </c>
      <c r="EO129" s="413"/>
      <c r="EP129" s="404">
        <f>IF(ISBLANK(ES3),"",EN129/EN114)</f>
        <v>0</v>
      </c>
      <c r="EQ129" s="404"/>
      <c r="ER129" s="135"/>
      <c r="ES129" s="56"/>
      <c r="ET129" s="33"/>
      <c r="EU129" s="413">
        <f>IF(ISBLANK(EZ3),"",COUNTIF(EZ12:EZ112,"=0"))</f>
        <v>0</v>
      </c>
      <c r="EV129" s="413"/>
      <c r="EW129" s="404">
        <f>IF(ISBLANK(EZ3),"",EU129/EU114)</f>
        <v>0</v>
      </c>
      <c r="EX129" s="404"/>
      <c r="EY129" s="135"/>
      <c r="EZ129" s="56"/>
      <c r="FA129" s="33"/>
      <c r="FB129" s="413">
        <f>IF(ISBLANK(FG3),"",COUNTIF(FG12:FG112,"=0"))</f>
        <v>7</v>
      </c>
      <c r="FC129" s="413"/>
      <c r="FD129" s="404">
        <f>IF(ISBLANK(FG3),"",FB129/FB114)</f>
        <v>0.1206896551724138</v>
      </c>
      <c r="FE129" s="404"/>
      <c r="FF129" s="135"/>
      <c r="FG129" s="56"/>
      <c r="FH129" s="33"/>
      <c r="FI129" s="413">
        <f>IF(ISBLANK(FN3),"",COUNTIF(FN12:FN112,"=0"))</f>
        <v>0</v>
      </c>
      <c r="FJ129" s="413"/>
      <c r="FK129" s="404">
        <f>IF(ISBLANK(FN3),"",FI129/FI114)</f>
        <v>0</v>
      </c>
      <c r="FL129" s="404"/>
      <c r="FM129" s="135"/>
      <c r="FN129" s="56"/>
      <c r="FO129" s="33"/>
      <c r="FP129" s="413">
        <f>IF(ISBLANK(FU3),"",COUNTIF(FU12:FU112,"=0"))</f>
        <v>0</v>
      </c>
      <c r="FQ129" s="413"/>
      <c r="FR129" s="404">
        <f>IF(ISBLANK(FU3),"",FP129/FP114)</f>
        <v>0</v>
      </c>
      <c r="FS129" s="404"/>
      <c r="FT129" s="135"/>
      <c r="FU129" s="56"/>
      <c r="FV129" s="33"/>
      <c r="FW129" s="413">
        <f>IF(ISBLANK(GB3),"",COUNTIF(GB12:GB112,"=0"))</f>
        <v>18</v>
      </c>
      <c r="FX129" s="413"/>
      <c r="FY129" s="404">
        <f>IF(ISBLANK(GB3),"",FW129/FW114)</f>
        <v>0.36734693877551022</v>
      </c>
      <c r="FZ129" s="404"/>
      <c r="GA129" s="135"/>
      <c r="GB129" s="56"/>
      <c r="GC129" s="33"/>
      <c r="GD129" s="413">
        <f>IF(ISBLANK(GI3),"",COUNTIF(GI12:GI112,"=0"))</f>
        <v>17</v>
      </c>
      <c r="GE129" s="413"/>
      <c r="GF129" s="404">
        <f>IF(ISBLANK(GI3),"",GD129/GD114)</f>
        <v>0.34</v>
      </c>
      <c r="GG129" s="404"/>
      <c r="GH129" s="135"/>
      <c r="GI129" s="56"/>
      <c r="GJ129" s="33"/>
      <c r="GK129" s="413" t="str">
        <f>IF(ISBLANK(GP3),"",COUNTIF(GP12:GP112,"=0"))</f>
        <v/>
      </c>
      <c r="GL129" s="413"/>
      <c r="GM129" s="404" t="str">
        <f>IF(ISBLANK(GP3),"",GK129/GK114)</f>
        <v/>
      </c>
      <c r="GN129" s="404"/>
      <c r="GO129" s="135"/>
      <c r="GP129" s="56"/>
      <c r="GQ129" s="33"/>
      <c r="GR129" s="413">
        <f>IF(ISBLANK(GW3),"",COUNTIF(GW12:GW112,"=0"))</f>
        <v>55</v>
      </c>
      <c r="GS129" s="413"/>
      <c r="GT129" s="404">
        <f>IF(ISBLANK(GW3),"",GR129/GR114)</f>
        <v>1</v>
      </c>
      <c r="GU129" s="404"/>
      <c r="GV129" s="135"/>
      <c r="GW129" s="56"/>
      <c r="GX129" s="33"/>
      <c r="GY129" s="413">
        <f>IF(ISBLANK(HD3),"",COUNTIF(HD12:HD112,"=0"))</f>
        <v>5</v>
      </c>
      <c r="GZ129" s="413"/>
      <c r="HA129" s="404">
        <f>IF(ISBLANK(HD3),"",GY129/GY114)</f>
        <v>0.10416666666666667</v>
      </c>
      <c r="HB129" s="404"/>
      <c r="HC129" s="135"/>
      <c r="HD129" s="56"/>
      <c r="HE129" s="33"/>
      <c r="HF129" s="413">
        <f>IF(ISBLANK(HK3),"",COUNTIF(HK12:HK112,"=0"))</f>
        <v>0</v>
      </c>
      <c r="HG129" s="413"/>
      <c r="HH129" s="404">
        <f>IF(ISBLANK(HK3),"",HF129/HF114)</f>
        <v>0</v>
      </c>
      <c r="HI129" s="404"/>
      <c r="HJ129" s="135"/>
      <c r="HK129" s="56"/>
      <c r="HL129" s="33"/>
      <c r="HM129" s="413">
        <f>IF(ISBLANK(HR3),"",COUNTIF(HR12:HR112,"=0"))</f>
        <v>43</v>
      </c>
      <c r="HN129" s="413"/>
      <c r="HO129" s="404">
        <f>IF(ISBLANK(HR3),"",HM129/HM114)</f>
        <v>0.86</v>
      </c>
      <c r="HP129" s="404"/>
      <c r="HQ129" s="135"/>
      <c r="HR129" s="56"/>
      <c r="HS129" s="33"/>
      <c r="HT129" s="413">
        <f>IF(ISBLANK(HY3),"",COUNTIF(HY12:HY112,"=0"))</f>
        <v>0</v>
      </c>
      <c r="HU129" s="413"/>
      <c r="HV129" s="404">
        <f>IF(ISBLANK(HY3),"",HT129/HT114)</f>
        <v>0</v>
      </c>
      <c r="HW129" s="404"/>
      <c r="HX129" s="135"/>
      <c r="HY129" s="56"/>
      <c r="HZ129" s="33"/>
      <c r="IA129" s="413">
        <f>IF(ISBLANK(IF3),"",COUNTIF(IF12:IF112,"=0"))</f>
        <v>3</v>
      </c>
      <c r="IB129" s="413"/>
      <c r="IC129" s="404">
        <f>IF(ISBLANK(IF3),"",IA129/IA114)</f>
        <v>5.7692307692307696E-2</v>
      </c>
      <c r="ID129" s="404"/>
      <c r="IE129" s="135"/>
      <c r="IF129" s="56"/>
      <c r="IG129" s="33"/>
      <c r="IH129" s="413">
        <f>IF(ISBLANK(IM3),"",COUNTIF(IM12:IM112,"=0"))</f>
        <v>0</v>
      </c>
      <c r="II129" s="413"/>
      <c r="IJ129" s="404">
        <f>IF(ISBLANK(IM3),"",IH129/IH114)</f>
        <v>0</v>
      </c>
      <c r="IK129" s="404"/>
      <c r="IL129" s="135"/>
      <c r="IM129" s="56"/>
      <c r="IN129" s="33"/>
      <c r="IO129" s="413">
        <f>IF(ISBLANK(IT3),"",COUNTIF(IT12:IT112,"=0"))</f>
        <v>1</v>
      </c>
      <c r="IP129" s="413"/>
      <c r="IQ129" s="404">
        <f>IF(ISBLANK(IT3),"",IO129/IO114)</f>
        <v>1.9607843137254902E-2</v>
      </c>
      <c r="IR129" s="404"/>
      <c r="IS129" s="135"/>
      <c r="IT129" s="56"/>
      <c r="IU129" s="33"/>
      <c r="IV129" s="413">
        <f>IF(ISBLANK(JA3),"",COUNTIF(JA12:JA112,"=0"))</f>
        <v>0</v>
      </c>
      <c r="IW129" s="413"/>
      <c r="IX129" s="404">
        <f>IF(ISBLANK(JA3),"",IV129/IV114)</f>
        <v>0</v>
      </c>
      <c r="IY129" s="404"/>
      <c r="IZ129" s="135"/>
      <c r="JA129" s="56"/>
      <c r="JB129" s="33"/>
      <c r="JC129" s="413" t="str">
        <f>IF(ISBLANK(JH3),"",COUNTIF(JH12:JH112,"=0"))</f>
        <v/>
      </c>
      <c r="JD129" s="413"/>
      <c r="JE129" s="404" t="str">
        <f>IF(ISBLANK(JH3),"",JC129/JC114)</f>
        <v/>
      </c>
      <c r="JF129" s="404"/>
      <c r="JG129" s="135"/>
      <c r="JH129" s="56"/>
      <c r="JI129" s="33"/>
      <c r="JJ129" s="413" t="str">
        <f>IF(ISBLANK(JO3),"",COUNTIF(JO12:JO112,"=0"))</f>
        <v/>
      </c>
      <c r="JK129" s="413"/>
      <c r="JL129" s="404" t="str">
        <f>IF(ISBLANK(JO3),"",JJ129/JJ114)</f>
        <v/>
      </c>
      <c r="JM129" s="404"/>
      <c r="JN129" s="135"/>
      <c r="JO129" s="56"/>
      <c r="JP129" s="33"/>
      <c r="JQ129" s="413" t="str">
        <f>IF(ISBLANK(JV3),"",COUNTIF(JV12:JV112,"=0"))</f>
        <v/>
      </c>
      <c r="JR129" s="413"/>
      <c r="JS129" s="404" t="str">
        <f>IF(ISBLANK(JV3),"",JQ129/JQ114)</f>
        <v/>
      </c>
      <c r="JT129" s="404"/>
      <c r="JU129" s="135"/>
      <c r="JV129" s="56"/>
      <c r="JW129" s="33"/>
      <c r="JX129" s="413" t="str">
        <f>IF(ISBLANK(KC3),"",COUNTIF(KC12:KC112,"=0"))</f>
        <v/>
      </c>
      <c r="JY129" s="413"/>
      <c r="JZ129" s="404" t="str">
        <f>IF(ISBLANK(KC3),"",JX129/JX114)</f>
        <v/>
      </c>
      <c r="KA129" s="404"/>
      <c r="KB129" s="135"/>
      <c r="KC129" s="56"/>
      <c r="KD129" s="33"/>
      <c r="KE129" s="413" t="str">
        <f>IF(ISBLANK(KJ3),"",COUNTIF(KJ12:KJ112,"=0"))</f>
        <v/>
      </c>
      <c r="KF129" s="413"/>
      <c r="KG129" s="404" t="str">
        <f>IF(ISBLANK(KJ3),"",KE129/KE114)</f>
        <v/>
      </c>
      <c r="KH129" s="404"/>
      <c r="KI129" s="135"/>
      <c r="KJ129" s="56"/>
      <c r="KK129" s="33"/>
      <c r="KL129" s="413" t="str">
        <f>IF(ISBLANK(KQ3),"",COUNTIF(KQ12:KQ112,"=0"))</f>
        <v/>
      </c>
      <c r="KM129" s="413"/>
      <c r="KN129" s="404" t="str">
        <f>IF(ISBLANK(KQ3),"",KL129/KL114)</f>
        <v/>
      </c>
      <c r="KO129" s="404"/>
      <c r="KP129" s="135"/>
      <c r="KQ129" s="56"/>
      <c r="KR129" s="111"/>
      <c r="KS129" s="413" t="str">
        <f>IF(ISBLANK(KX3),"",COUNTIF(KX12:KX112,"=0"))</f>
        <v/>
      </c>
      <c r="KT129" s="413"/>
      <c r="KU129" s="404" t="str">
        <f>IF(ISBLANK(KX3),"",KS129/KS114)</f>
        <v/>
      </c>
      <c r="KV129" s="404"/>
      <c r="KW129" s="135"/>
      <c r="KX129" s="56"/>
      <c r="KY129" s="33"/>
      <c r="KZ129" s="413" t="str">
        <f>IF(ISBLANK(LE3),"",COUNTIF(LE12:LE112,"=0"))</f>
        <v/>
      </c>
      <c r="LA129" s="413"/>
      <c r="LB129" s="404" t="str">
        <f>IF(ISBLANK(LE3),"",KZ129/KZ114)</f>
        <v/>
      </c>
      <c r="LC129" s="404"/>
      <c r="LD129" s="135"/>
      <c r="LE129" s="56"/>
      <c r="LF129" s="33"/>
      <c r="LG129" s="413" t="str">
        <f>IF(ISBLANK(LL3),"",COUNTIF(LL12:LL112,"=0"))</f>
        <v/>
      </c>
      <c r="LH129" s="413"/>
      <c r="LI129" s="404" t="str">
        <f>IF(ISBLANK(LL3),"",LG129/LG114)</f>
        <v/>
      </c>
      <c r="LJ129" s="404"/>
      <c r="LK129" s="135"/>
      <c r="LL129" s="56"/>
      <c r="LM129" s="33"/>
      <c r="LN129" s="413" t="str">
        <f>IF(ISBLANK(LS3),"",COUNTIF(LS12:LS112,"=0"))</f>
        <v/>
      </c>
      <c r="LO129" s="413"/>
      <c r="LP129" s="404" t="str">
        <f>IF(ISBLANK(LS3),"",LN129/LN114)</f>
        <v/>
      </c>
      <c r="LQ129" s="404"/>
      <c r="LR129" s="135"/>
      <c r="LS129" s="56"/>
      <c r="LT129" s="33"/>
      <c r="LU129" s="413" t="str">
        <f>IF(ISBLANK(LZ3),"",COUNTIF(LZ12:LZ112,"=0"))</f>
        <v/>
      </c>
      <c r="LV129" s="413"/>
      <c r="LW129" s="404" t="str">
        <f>IF(ISBLANK(LZ3),"",LU129/LU114)</f>
        <v/>
      </c>
      <c r="LX129" s="404"/>
      <c r="LY129" s="135"/>
      <c r="LZ129" s="56"/>
      <c r="MA129" s="33"/>
      <c r="MB129" s="413" t="str">
        <f>IF(ISBLANK(MG3),"",COUNTIF(MG12:MG112,"=0"))</f>
        <v/>
      </c>
      <c r="MC129" s="413"/>
      <c r="MD129" s="404" t="str">
        <f>IF(ISBLANK(MG3),"",MB129/MB114)</f>
        <v/>
      </c>
      <c r="ME129" s="404"/>
      <c r="MF129" s="135"/>
      <c r="MG129" s="56"/>
      <c r="MH129" s="33"/>
      <c r="MI129" s="413" t="str">
        <f>IF(ISBLANK(MN3),"",COUNTIF(MN12:MN112,"=0"))</f>
        <v/>
      </c>
      <c r="MJ129" s="413"/>
      <c r="MK129" s="404" t="str">
        <f>IF(ISBLANK(MN3),"",MI129/MI114)</f>
        <v/>
      </c>
      <c r="ML129" s="404"/>
      <c r="MM129" s="135"/>
      <c r="MN129" s="56"/>
      <c r="MO129" s="33"/>
      <c r="MP129" s="413" t="str">
        <f>IF(ISBLANK(MU3),"",COUNTIF(MU12:MU112,"=0"))</f>
        <v/>
      </c>
      <c r="MQ129" s="413"/>
      <c r="MR129" s="404" t="str">
        <f>IF(ISBLANK(MU3),"",MP129/MP114)</f>
        <v/>
      </c>
      <c r="MS129" s="404"/>
      <c r="MT129" s="135"/>
      <c r="MU129" s="56"/>
      <c r="MV129" s="33"/>
      <c r="MW129" s="413" t="str">
        <f>IF(ISBLANK(NB3),"",COUNTIF(NB12:NB112,"=0"))</f>
        <v/>
      </c>
      <c r="MX129" s="413"/>
      <c r="MY129" s="404" t="str">
        <f>IF(ISBLANK(NB3),"",MW129/MW114)</f>
        <v/>
      </c>
      <c r="MZ129" s="404"/>
      <c r="NA129" s="135"/>
      <c r="NB129" s="56"/>
      <c r="NC129" s="33"/>
      <c r="ND129" s="413" t="str">
        <f>IF(ISBLANK(NI3),"",COUNTIF(NI12:NI112,"=0"))</f>
        <v/>
      </c>
      <c r="NE129" s="413"/>
      <c r="NF129" s="404" t="str">
        <f>IF(ISBLANK(NI3),"",ND129/ND114)</f>
        <v/>
      </c>
      <c r="NG129" s="404"/>
      <c r="NH129" s="135"/>
      <c r="NI129" s="56"/>
      <c r="NJ129" s="33"/>
      <c r="NK129" s="413" t="str">
        <f>IF(ISBLANK(NP3),"",COUNTIF(NP12:NP112,"=0"))</f>
        <v/>
      </c>
      <c r="NL129" s="413"/>
      <c r="NM129" s="404" t="str">
        <f>IF(ISBLANK(NP3),"",NK129/NK114)</f>
        <v/>
      </c>
      <c r="NN129" s="404"/>
      <c r="NO129" s="135"/>
      <c r="NP129" s="56"/>
      <c r="NQ129" s="33"/>
      <c r="NR129" s="413" t="str">
        <f>IF(ISBLANK(NW3),"",COUNTIF(NW12:NW112,"=0"))</f>
        <v/>
      </c>
      <c r="NS129" s="413"/>
      <c r="NT129" s="404" t="str">
        <f>IF(ISBLANK(NW3),"",NR129/NR114)</f>
        <v/>
      </c>
      <c r="NU129" s="404"/>
      <c r="NV129" s="135"/>
      <c r="NW129" s="56"/>
      <c r="NX129" s="33"/>
      <c r="NY129" s="413" t="str">
        <f>IF(ISBLANK(OD3),"",COUNTIF(OD12:OD112,"=0"))</f>
        <v/>
      </c>
      <c r="NZ129" s="413"/>
      <c r="OA129" s="404" t="str">
        <f>IF(ISBLANK(OD3),"",NY129/NY114)</f>
        <v/>
      </c>
      <c r="OB129" s="404"/>
      <c r="OC129" s="135"/>
      <c r="OD129" s="56"/>
      <c r="OE129" s="33"/>
      <c r="OF129" s="413" t="str">
        <f>IF(ISBLANK(OK3),"",COUNTIF(OK12:OK112,"=0"))</f>
        <v/>
      </c>
      <c r="OG129" s="413"/>
      <c r="OH129" s="404" t="str">
        <f>IF(ISBLANK(OK3),"",OF129/OF114)</f>
        <v/>
      </c>
      <c r="OI129" s="404"/>
      <c r="OJ129" s="135"/>
      <c r="OK129" s="56"/>
      <c r="OL129" s="33"/>
      <c r="OM129" s="413" t="str">
        <f>IF(ISBLANK(OR3),"",COUNTIF(OR12:OR112,"=0"))</f>
        <v/>
      </c>
      <c r="ON129" s="413"/>
      <c r="OO129" s="404" t="str">
        <f>IF(ISBLANK(OR3),"",OM129/OM114)</f>
        <v/>
      </c>
      <c r="OP129" s="404"/>
      <c r="OQ129" s="135"/>
      <c r="OR129" s="56"/>
      <c r="OS129" s="33"/>
      <c r="OT129" s="413" t="str">
        <f>IF(ISBLANK(OY3),"",COUNTIF(OY12:OY112,"=0"))</f>
        <v/>
      </c>
      <c r="OU129" s="413"/>
      <c r="OV129" s="404" t="str">
        <f>IF(ISBLANK(OY3),"",OT129/OT114)</f>
        <v/>
      </c>
      <c r="OW129" s="404"/>
      <c r="OX129" s="135"/>
      <c r="OY129" s="56"/>
      <c r="OZ129" s="33"/>
      <c r="PA129" s="413" t="str">
        <f>IF(ISBLANK(PF3),"",COUNTIF(PF12:PF112,"=0"))</f>
        <v/>
      </c>
      <c r="PB129" s="413"/>
      <c r="PC129" s="404" t="str">
        <f>IF(ISBLANK(PF3),"",PA129/PA114)</f>
        <v/>
      </c>
      <c r="PD129" s="404"/>
      <c r="PE129" s="135"/>
      <c r="PF129" s="56"/>
      <c r="PG129" s="33"/>
      <c r="PH129" s="413" t="str">
        <f>IF(ISBLANK(PM3),"",COUNTIF(PM12:PM112,"=0"))</f>
        <v/>
      </c>
      <c r="PI129" s="413"/>
      <c r="PJ129" s="404" t="str">
        <f>IF(ISBLANK(PM3),"",PH129/PH114)</f>
        <v/>
      </c>
      <c r="PK129" s="404"/>
      <c r="PL129" s="135"/>
      <c r="PM129" s="56"/>
      <c r="PN129" s="33"/>
      <c r="PO129" s="413" t="str">
        <f>IF(ISBLANK(PT3),"",COUNTIF(PT12:PT112,"=0"))</f>
        <v/>
      </c>
      <c r="PP129" s="413"/>
      <c r="PQ129" s="404" t="str">
        <f>IF(ISBLANK(PT3),"",PO129/PO114)</f>
        <v/>
      </c>
      <c r="PR129" s="404"/>
      <c r="PS129" s="135"/>
      <c r="PT129" s="56"/>
      <c r="PU129" s="33"/>
      <c r="PV129" s="413" t="str">
        <f>IF(ISBLANK(QA3),"",COUNTIF(QA12:QA112,"=0"))</f>
        <v/>
      </c>
      <c r="PW129" s="413"/>
      <c r="PX129" s="404" t="str">
        <f>IF(ISBLANK(QA3),"",PV129/PV114)</f>
        <v/>
      </c>
      <c r="PY129" s="404"/>
      <c r="PZ129" s="135"/>
      <c r="QA129" s="56"/>
    </row>
    <row r="130" spans="1:443" ht="15" customHeight="1" thickBot="1">
      <c r="A130" s="422"/>
      <c r="B130" s="57" t="s">
        <v>272</v>
      </c>
      <c r="C130" s="54"/>
      <c r="D130" s="417">
        <f>SUMIF(I12:I112,"&gt;=0")/COUNTIF(I12:I112,"&gt;=0")</f>
        <v>53.863636363636367</v>
      </c>
      <c r="E130" s="417"/>
      <c r="F130" s="110"/>
      <c r="G130" s="110"/>
      <c r="H130" s="58"/>
      <c r="I130" s="59"/>
      <c r="J130" s="33"/>
      <c r="K130" s="417">
        <f>SUMIF(P12:P112,"&gt;=0")/COUNTIF(P12:P112,"&gt;=0")</f>
        <v>52.784810126582279</v>
      </c>
      <c r="L130" s="417"/>
      <c r="M130" s="110"/>
      <c r="N130" s="110"/>
      <c r="O130" s="58"/>
      <c r="P130" s="59"/>
      <c r="Q130" s="33"/>
      <c r="R130" s="417">
        <f>IF(ISBLANK(W3),"",SUMIF(W12:W112,"&gt;=0")/COUNTIF(W12:W112,"&gt;=0"))</f>
        <v>30.602409638554217</v>
      </c>
      <c r="S130" s="417"/>
      <c r="T130" s="110"/>
      <c r="U130" s="110"/>
      <c r="V130" s="58"/>
      <c r="W130" s="59"/>
      <c r="X130" s="33"/>
      <c r="Y130" s="417">
        <f>IF(ISBLANK(AD3),"",SUMIF(AD12:AD112,"&gt;=0")/COUNTIF(AD12:AD112,"&gt;=0"))</f>
        <v>44.714285714285715</v>
      </c>
      <c r="Z130" s="417"/>
      <c r="AA130" s="110"/>
      <c r="AB130" s="110"/>
      <c r="AC130" s="80"/>
      <c r="AD130" s="59"/>
      <c r="AE130" s="33"/>
      <c r="AF130" s="417">
        <f>IF(ISBLANK(AK3),"",SUMIF(AK12:AK112,"&gt;=0")/COUNTIF(AK12:AK112,"&gt;=0"))</f>
        <v>37.636363636363633</v>
      </c>
      <c r="AG130" s="417"/>
      <c r="AH130" s="110"/>
      <c r="AI130" s="110"/>
      <c r="AJ130" s="80"/>
      <c r="AK130" s="59"/>
      <c r="AL130" s="33"/>
      <c r="AM130" s="417">
        <f>IF(ISBLANK(AR3),"",SUMIF(AR12:AR112,"&gt;=0")/COUNTIF(AR12:AR112,"&gt;=0"))</f>
        <v>57.213114754098363</v>
      </c>
      <c r="AN130" s="417"/>
      <c r="AO130" s="110"/>
      <c r="AP130" s="110"/>
      <c r="AQ130" s="80"/>
      <c r="AR130" s="59"/>
      <c r="AS130" s="33"/>
      <c r="AT130" s="417">
        <f>IF(ISBLANK(AY3),"",SUMIF(AY12:AY112,"&gt;=0")/COUNTIF(AY12:AY112,"&gt;=0"))</f>
        <v>46.666666666666664</v>
      </c>
      <c r="AU130" s="417"/>
      <c r="AV130" s="110"/>
      <c r="AW130" s="110"/>
      <c r="AX130" s="136"/>
      <c r="AY130" s="59"/>
      <c r="AZ130" s="33"/>
      <c r="BA130" s="417">
        <f>IF(ISBLANK(BF3),"",SUMIF(BF12:BF112,"&gt;=0")/COUNTIF(BF12:BF112,"&gt;=0"))</f>
        <v>24.754098360655739</v>
      </c>
      <c r="BB130" s="417"/>
      <c r="BC130" s="110"/>
      <c r="BD130" s="110"/>
      <c r="BE130" s="136"/>
      <c r="BF130" s="59"/>
      <c r="BG130" s="33"/>
      <c r="BH130" s="417">
        <f>IF(ISBLANK(BM3),"",SUMIF(BM12:BM112,"&gt;=0")/COUNTIF(BM12:BM112,"&gt;=0"))</f>
        <v>42.318840579710148</v>
      </c>
      <c r="BI130" s="417"/>
      <c r="BJ130" s="110"/>
      <c r="BK130" s="110"/>
      <c r="BL130" s="136"/>
      <c r="BM130" s="59"/>
      <c r="BN130" s="33"/>
      <c r="BO130" s="417">
        <f>IF(ISBLANK(BT3),"",SUMIF(BT12:BT112,"&gt;=0")/COUNTIF(BT12:BT112,"&gt;=0"))</f>
        <v>38.939393939393938</v>
      </c>
      <c r="BP130" s="417"/>
      <c r="BQ130" s="110"/>
      <c r="BR130" s="110"/>
      <c r="BS130" s="136"/>
      <c r="BT130" s="59"/>
      <c r="BU130" s="33"/>
      <c r="BV130" s="417">
        <f>IF(ISBLANK(CA3),"",SUMIF(CA12:CA112,"&gt;=0")/COUNTIF(CA12:CA112,"&gt;=0"))</f>
        <v>47.96875</v>
      </c>
      <c r="BW130" s="417"/>
      <c r="BX130" s="110"/>
      <c r="BY130" s="110"/>
      <c r="BZ130" s="136"/>
      <c r="CA130" s="59"/>
      <c r="CB130" s="33"/>
      <c r="CC130" s="417">
        <f>IF(ISBLANK(CH3),"",SUMIF(CH12:CH112,"&gt;=0")/COUNTIF(CH12:CH112,"&gt;=0"))</f>
        <v>31.428571428571427</v>
      </c>
      <c r="CD130" s="417"/>
      <c r="CE130" s="110"/>
      <c r="CF130" s="110"/>
      <c r="CG130" s="136"/>
      <c r="CH130" s="59"/>
      <c r="CI130" s="33"/>
      <c r="CJ130" s="417">
        <f>IF(ISBLANK(CO3),"",SUMIF(CO12:CO112,"&gt;=0")/COUNTIF(CO12:CO112,"&gt;=0"))</f>
        <v>42.153846153846153</v>
      </c>
      <c r="CK130" s="417"/>
      <c r="CL130" s="110"/>
      <c r="CM130" s="110"/>
      <c r="CN130" s="136"/>
      <c r="CO130" s="59"/>
      <c r="CP130" s="33"/>
      <c r="CQ130" s="417">
        <f>IF(ISBLANK(CV3),"",SUMIF(CV12:CV112,"&gt;=0")/COUNTIF(CV12:CV112,"&gt;=0"))</f>
        <v>53.125</v>
      </c>
      <c r="CR130" s="417"/>
      <c r="CS130" s="110"/>
      <c r="CT130" s="110"/>
      <c r="CU130" s="136"/>
      <c r="CV130" s="59"/>
      <c r="CW130" s="33"/>
      <c r="CX130" s="417">
        <f>IF(ISBLANK(DC3),"",SUMIF(DC12:DC112,"&gt;=0")/COUNTIF(DC12:DC112,"&gt;=0"))</f>
        <v>10.793650793650794</v>
      </c>
      <c r="CY130" s="417"/>
      <c r="CZ130" s="110"/>
      <c r="DA130" s="110"/>
      <c r="DB130" s="136"/>
      <c r="DC130" s="59"/>
      <c r="DD130" s="33"/>
      <c r="DE130" s="417">
        <f>IF(ISBLANK(DJ3),"",SUMIF(DJ12:DJ112,"&gt;=0")/COUNTIF(DJ12:DJ112,"&gt;=0"))</f>
        <v>34.745762711864408</v>
      </c>
      <c r="DF130" s="417"/>
      <c r="DG130" s="110"/>
      <c r="DH130" s="110"/>
      <c r="DI130" s="136"/>
      <c r="DJ130" s="59"/>
      <c r="DK130" s="33"/>
      <c r="DL130" s="417">
        <f>IF(ISBLANK(DQ3),"",SUMIF(DQ12:DQ112,"&gt;=0")/COUNTIF(DQ12:DQ112,"&gt;=0"))</f>
        <v>7.5409836065573774</v>
      </c>
      <c r="DM130" s="417"/>
      <c r="DN130" s="110"/>
      <c r="DO130" s="110"/>
      <c r="DP130" s="136"/>
      <c r="DQ130" s="59"/>
      <c r="DR130" s="33"/>
      <c r="DS130" s="417">
        <f>IF(ISBLANK(DX3),"",SUMIF(DX12:DX112,"&gt;=0")/COUNTIF(DX12:DX112,"&gt;=0"))</f>
        <v>56.5</v>
      </c>
      <c r="DT130" s="417"/>
      <c r="DU130" s="110"/>
      <c r="DV130" s="110"/>
      <c r="DW130" s="136"/>
      <c r="DX130" s="59"/>
      <c r="DY130" s="33"/>
      <c r="DZ130" s="417">
        <f>IF(ISBLANK(EE3),"",SUMIF(EE12:EE112,"&gt;=0")/COUNTIF(EE12:EE112,"&gt;=0"))</f>
        <v>37.796610169491522</v>
      </c>
      <c r="EA130" s="417"/>
      <c r="EB130" s="110"/>
      <c r="EC130" s="110"/>
      <c r="ED130" s="136"/>
      <c r="EE130" s="59"/>
      <c r="EF130" s="33"/>
      <c r="EG130" s="417">
        <f>IF(ISBLANK(EL3),"",SUMIF(EL12:EL112,"&gt;=0")/COUNTIF(EL12:EL112,"&gt;=0"))</f>
        <v>38.813559322033896</v>
      </c>
      <c r="EH130" s="417"/>
      <c r="EI130" s="110"/>
      <c r="EJ130" s="110"/>
      <c r="EK130" s="136"/>
      <c r="EL130" s="59"/>
      <c r="EM130" s="33"/>
      <c r="EN130" s="417">
        <f>IF(ISBLANK(ES3),"",SUMIF(ES12:ES112,"&gt;=0")/COUNTIF(ES12:ES112,"&gt;=0"))</f>
        <v>46.833333333333336</v>
      </c>
      <c r="EO130" s="417"/>
      <c r="EP130" s="110"/>
      <c r="EQ130" s="110"/>
      <c r="ER130" s="136"/>
      <c r="ES130" s="59"/>
      <c r="ET130" s="33"/>
      <c r="EU130" s="417">
        <f>IF(ISBLANK(EZ3),"",SUMIF(EZ12:EZ112,"&gt;=0")/COUNTIF(EZ12:EZ112,"&gt;=0"))</f>
        <v>24.90909090909091</v>
      </c>
      <c r="EV130" s="417"/>
      <c r="EW130" s="110"/>
      <c r="EX130" s="110"/>
      <c r="EY130" s="136"/>
      <c r="EZ130" s="59"/>
      <c r="FA130" s="33"/>
      <c r="FB130" s="417">
        <f>IF(ISBLANK(FG3),"",SUMIF(FG12:FG112,"&gt;=0")/COUNTIF(FG12:FG112,"&gt;=0"))</f>
        <v>34.137931034482762</v>
      </c>
      <c r="FC130" s="417"/>
      <c r="FD130" s="110"/>
      <c r="FE130" s="110"/>
      <c r="FF130" s="136"/>
      <c r="FG130" s="59"/>
      <c r="FH130" s="33"/>
      <c r="FI130" s="417">
        <f>IF(ISBLANK(FN3),"",SUMIF(FN12:FN112,"&gt;=0")/COUNTIF(FN12:FN112,"&gt;=0"))</f>
        <v>43.636363636363633</v>
      </c>
      <c r="FJ130" s="417"/>
      <c r="FK130" s="110"/>
      <c r="FL130" s="110"/>
      <c r="FM130" s="136"/>
      <c r="FN130" s="59"/>
      <c r="FO130" s="33"/>
      <c r="FP130" s="417">
        <f>IF(ISBLANK(FU3),"",SUMIF(FU12:FU112,"&gt;=0")/COUNTIF(FU12:FU112,"&gt;=0"))</f>
        <v>52.10526315789474</v>
      </c>
      <c r="FQ130" s="417"/>
      <c r="FR130" s="110"/>
      <c r="FS130" s="110"/>
      <c r="FT130" s="136"/>
      <c r="FU130" s="59"/>
      <c r="FV130" s="33"/>
      <c r="FW130" s="417">
        <f>IF(ISBLANK(GB3),"",SUMIF(GB12:GB112,"&gt;=0")/COUNTIF(GB12:GB112,"&gt;=0"))</f>
        <v>11.836734693877551</v>
      </c>
      <c r="FX130" s="417"/>
      <c r="FY130" s="110"/>
      <c r="FZ130" s="110"/>
      <c r="GA130" s="136"/>
      <c r="GB130" s="59"/>
      <c r="GC130" s="33"/>
      <c r="GD130" s="417">
        <f>IF(ISBLANK(GI3),"",SUMIF(GI12:GI112,"&gt;=0")/COUNTIF(GI12:GI112,"&gt;=0"))</f>
        <v>18.600000000000001</v>
      </c>
      <c r="GE130" s="417"/>
      <c r="GF130" s="110"/>
      <c r="GG130" s="110"/>
      <c r="GH130" s="136"/>
      <c r="GI130" s="59"/>
      <c r="GJ130" s="33"/>
      <c r="GK130" s="417" t="str">
        <f>IF(ISBLANK(GP3),"",SUMIF(GP12:GP112,"&gt;=0")/COUNTIF(GP12:GP112,"&gt;=0"))</f>
        <v/>
      </c>
      <c r="GL130" s="417"/>
      <c r="GM130" s="110"/>
      <c r="GN130" s="110"/>
      <c r="GO130" s="136"/>
      <c r="GP130" s="59"/>
      <c r="GQ130" s="33"/>
      <c r="GR130" s="417">
        <f>IF(ISBLANK(GW3),"",SUMIF(GW12:GW112,"&gt;=0")/COUNTIF(GW12:GW112,"&gt;=0"))</f>
        <v>0</v>
      </c>
      <c r="GS130" s="417"/>
      <c r="GT130" s="110"/>
      <c r="GU130" s="110"/>
      <c r="GV130" s="136"/>
      <c r="GW130" s="59"/>
      <c r="GX130" s="33"/>
      <c r="GY130" s="417">
        <f>IF(ISBLANK(HD3),"",SUMIF(HD12:HD112,"&gt;=0")/COUNTIF(HD12:HD112,"&gt;=0"))</f>
        <v>35</v>
      </c>
      <c r="GZ130" s="417"/>
      <c r="HA130" s="110"/>
      <c r="HB130" s="110"/>
      <c r="HC130" s="136"/>
      <c r="HD130" s="59"/>
      <c r="HE130" s="33"/>
      <c r="HF130" s="417">
        <f>IF(ISBLANK(HK3),"",SUMIF(HK12:HK112,"&gt;=0")/COUNTIF(HK12:HK112,"&gt;=0"))</f>
        <v>28.723404255319149</v>
      </c>
      <c r="HG130" s="417"/>
      <c r="HH130" s="110"/>
      <c r="HI130" s="110"/>
      <c r="HJ130" s="136"/>
      <c r="HK130" s="59"/>
      <c r="HL130" s="33"/>
      <c r="HM130" s="417">
        <f>IF(ISBLANK(HR3),"",SUMIF(HR12:HR112,"&gt;=0")/COUNTIF(HR12:HR112,"&gt;=0"))</f>
        <v>2.4</v>
      </c>
      <c r="HN130" s="417"/>
      <c r="HO130" s="110"/>
      <c r="HP130" s="110"/>
      <c r="HQ130" s="136"/>
      <c r="HR130" s="59"/>
      <c r="HS130" s="33"/>
      <c r="HT130" s="417">
        <f>IF(ISBLANK(HY3),"",SUMIF(HY12:HY112,"&gt;=0")/COUNTIF(HY12:HY112,"&gt;=0"))</f>
        <v>38.260869565217391</v>
      </c>
      <c r="HU130" s="417"/>
      <c r="HV130" s="110"/>
      <c r="HW130" s="110"/>
      <c r="HX130" s="136"/>
      <c r="HY130" s="59"/>
      <c r="HZ130" s="33"/>
      <c r="IA130" s="417">
        <f>IF(ISBLANK(IF3),"",SUMIF(IF12:IF112,"&gt;=0")/COUNTIF(IF12:IF112,"&gt;=0"))</f>
        <v>51.53846153846154</v>
      </c>
      <c r="IB130" s="417"/>
      <c r="IC130" s="110"/>
      <c r="ID130" s="110"/>
      <c r="IE130" s="136"/>
      <c r="IF130" s="59"/>
      <c r="IG130" s="33"/>
      <c r="IH130" s="417">
        <f>IF(ISBLANK(IM3),"",SUMIF(IM12:IM112,"&gt;=0")/COUNTIF(IM12:IM112,"&gt;=0"))</f>
        <v>33.4</v>
      </c>
      <c r="II130" s="417"/>
      <c r="IJ130" s="110"/>
      <c r="IK130" s="110"/>
      <c r="IL130" s="136"/>
      <c r="IM130" s="59"/>
      <c r="IN130" s="33"/>
      <c r="IO130" s="417">
        <f>IF(ISBLANK(IT3),"",SUMIF(IT12:IT112,"&gt;=0")/COUNTIF(IT12:IT112,"&gt;=0"))</f>
        <v>50.980392156862742</v>
      </c>
      <c r="IP130" s="417"/>
      <c r="IQ130" s="110"/>
      <c r="IR130" s="110"/>
      <c r="IS130" s="136"/>
      <c r="IT130" s="59"/>
      <c r="IU130" s="33"/>
      <c r="IV130" s="417">
        <f>IF(ISBLANK(JA3),"",SUMIF(JA12:JA112,"&gt;=0")/COUNTIF(JA12:JA112,"&gt;=0"))</f>
        <v>43.75</v>
      </c>
      <c r="IW130" s="417"/>
      <c r="IX130" s="110"/>
      <c r="IY130" s="110"/>
      <c r="IZ130" s="136"/>
      <c r="JA130" s="59"/>
      <c r="JB130" s="33"/>
      <c r="JC130" s="417" t="str">
        <f>IF(ISBLANK(JH3),"",SUMIF(JH12:JH112,"&gt;=0")/COUNTIF(JH12:JH112,"&gt;=0"))</f>
        <v/>
      </c>
      <c r="JD130" s="417"/>
      <c r="JE130" s="110"/>
      <c r="JF130" s="110"/>
      <c r="JG130" s="136"/>
      <c r="JH130" s="59"/>
      <c r="JI130" s="33"/>
      <c r="JJ130" s="417" t="str">
        <f>IF(ISBLANK(JO3),"",SUMIF(JO12:JO112,"&gt;=0")/COUNTIF(JO12:JO112,"&gt;=0"))</f>
        <v/>
      </c>
      <c r="JK130" s="417"/>
      <c r="JL130" s="110"/>
      <c r="JM130" s="110"/>
      <c r="JN130" s="136"/>
      <c r="JO130" s="59"/>
      <c r="JP130" s="33"/>
      <c r="JQ130" s="417" t="str">
        <f>IF(ISBLANK(JV3),"",SUMIF(JV12:JV112,"&gt;=0")/COUNTIF(JV12:JV112,"&gt;=0"))</f>
        <v/>
      </c>
      <c r="JR130" s="417"/>
      <c r="JS130" s="110"/>
      <c r="JT130" s="110"/>
      <c r="JU130" s="136"/>
      <c r="JV130" s="59"/>
      <c r="JW130" s="33"/>
      <c r="JX130" s="417" t="str">
        <f>IF(ISBLANK(KC3),"",SUMIF(KC12:KC112,"&gt;=0")/COUNTIF(KC12:KC112,"&gt;=0"))</f>
        <v/>
      </c>
      <c r="JY130" s="417"/>
      <c r="JZ130" s="110"/>
      <c r="KA130" s="110"/>
      <c r="KB130" s="136"/>
      <c r="KC130" s="59"/>
      <c r="KD130" s="33"/>
      <c r="KE130" s="417" t="str">
        <f>IF(ISBLANK(KJ3),"",SUMIF(KJ12:KJ112,"&gt;=0")/COUNTIF(KJ12:KJ112,"&gt;=0"))</f>
        <v/>
      </c>
      <c r="KF130" s="417"/>
      <c r="KG130" s="110"/>
      <c r="KH130" s="110"/>
      <c r="KI130" s="136"/>
      <c r="KJ130" s="59"/>
      <c r="KK130" s="33"/>
      <c r="KL130" s="417" t="str">
        <f>IF(ISBLANK(KQ3),"",SUMIF(KQ12:KQ112,"&gt;=0")/COUNTIF(KQ12:KQ112,"&gt;=0"))</f>
        <v/>
      </c>
      <c r="KM130" s="417"/>
      <c r="KN130" s="110"/>
      <c r="KO130" s="110"/>
      <c r="KP130" s="136"/>
      <c r="KQ130" s="59"/>
      <c r="KR130" s="111"/>
      <c r="KS130" s="417" t="str">
        <f>IF(ISBLANK(KX3),"",SUMIF(KX12:KX112,"&gt;=0")/COUNTIF(KX12:KX112,"&gt;=0"))</f>
        <v/>
      </c>
      <c r="KT130" s="417"/>
      <c r="KU130" s="110"/>
      <c r="KV130" s="110"/>
      <c r="KW130" s="136"/>
      <c r="KX130" s="59"/>
      <c r="KY130" s="33"/>
      <c r="KZ130" s="417" t="str">
        <f>IF(ISBLANK(LE3),"",SUMIF(LE12:LE112,"&gt;=0")/COUNTIF(LE12:LE112,"&gt;=0"))</f>
        <v/>
      </c>
      <c r="LA130" s="417"/>
      <c r="LB130" s="110"/>
      <c r="LC130" s="110"/>
      <c r="LD130" s="136"/>
      <c r="LE130" s="59"/>
      <c r="LF130" s="33"/>
      <c r="LG130" s="417" t="str">
        <f>IF(ISBLANK(LL3),"",SUMIF(LL12:LL112,"&gt;=0")/COUNTIF(LL12:LL112,"&gt;=0"))</f>
        <v/>
      </c>
      <c r="LH130" s="417"/>
      <c r="LI130" s="110"/>
      <c r="LJ130" s="110"/>
      <c r="LK130" s="136"/>
      <c r="LL130" s="59"/>
      <c r="LM130" s="33"/>
      <c r="LN130" s="417" t="str">
        <f>IF(ISBLANK(LS3),"",SUMIF(LS12:LS112,"&gt;=0")/COUNTIF(LS12:LS112,"&gt;=0"))</f>
        <v/>
      </c>
      <c r="LO130" s="417"/>
      <c r="LP130" s="110"/>
      <c r="LQ130" s="110"/>
      <c r="LR130" s="136"/>
      <c r="LS130" s="59"/>
      <c r="LT130" s="33"/>
      <c r="LU130" s="417" t="str">
        <f>IF(ISBLANK(LZ3),"",SUMIF(LZ12:LZ112,"&gt;=0")/COUNTIF(LZ12:LZ112,"&gt;=0"))</f>
        <v/>
      </c>
      <c r="LV130" s="417"/>
      <c r="LW130" s="110"/>
      <c r="LX130" s="110"/>
      <c r="LY130" s="136"/>
      <c r="LZ130" s="59"/>
      <c r="MA130" s="33"/>
      <c r="MB130" s="417" t="str">
        <f>IF(ISBLANK(MG3),"",SUMIF(MG12:MG112,"&gt;=0")/COUNTIF(MG12:MG112,"&gt;=0"))</f>
        <v/>
      </c>
      <c r="MC130" s="417"/>
      <c r="MD130" s="110"/>
      <c r="ME130" s="110"/>
      <c r="MF130" s="136"/>
      <c r="MG130" s="59"/>
      <c r="MH130" s="33"/>
      <c r="MI130" s="417" t="str">
        <f>IF(ISBLANK(MN3),"",SUMIF(MN12:MN112,"&gt;=0")/COUNTIF(MN12:MN112,"&gt;=0"))</f>
        <v/>
      </c>
      <c r="MJ130" s="417"/>
      <c r="MK130" s="110"/>
      <c r="ML130" s="110"/>
      <c r="MM130" s="136"/>
      <c r="MN130" s="59"/>
      <c r="MO130" s="33"/>
      <c r="MP130" s="417" t="str">
        <f>IF(ISBLANK(MU3),"",SUMIF(MU12:MU112,"&gt;=0")/COUNTIF(MU12:MU112,"&gt;=0"))</f>
        <v/>
      </c>
      <c r="MQ130" s="417"/>
      <c r="MR130" s="110"/>
      <c r="MS130" s="110"/>
      <c r="MT130" s="136"/>
      <c r="MU130" s="59"/>
      <c r="MV130" s="33"/>
      <c r="MW130" s="417" t="str">
        <f>IF(ISBLANK(NB3),"",SUMIF(NB12:NB112,"&gt;=0")/COUNTIF(NB12:NB112,"&gt;=0"))</f>
        <v/>
      </c>
      <c r="MX130" s="417"/>
      <c r="MY130" s="110"/>
      <c r="MZ130" s="110"/>
      <c r="NA130" s="136"/>
      <c r="NB130" s="59"/>
      <c r="NC130" s="33"/>
      <c r="ND130" s="417" t="str">
        <f>IF(ISBLANK(NI3),"",SUMIF(NI12:NI112,"&gt;=0")/COUNTIF(NI12:NI112,"&gt;=0"))</f>
        <v/>
      </c>
      <c r="NE130" s="417"/>
      <c r="NF130" s="110"/>
      <c r="NG130" s="110"/>
      <c r="NH130" s="136"/>
      <c r="NI130" s="59"/>
      <c r="NJ130" s="33"/>
      <c r="NK130" s="417" t="str">
        <f>IF(ISBLANK(NP3),"",SUMIF(NP12:NP112,"&gt;=0")/COUNTIF(NP12:NP112,"&gt;=0"))</f>
        <v/>
      </c>
      <c r="NL130" s="417"/>
      <c r="NM130" s="110"/>
      <c r="NN130" s="110"/>
      <c r="NO130" s="136"/>
      <c r="NP130" s="59"/>
      <c r="NQ130" s="33"/>
      <c r="NR130" s="417" t="str">
        <f>IF(ISBLANK(NW3),"",SUMIF(NW12:NW112,"&gt;=0")/COUNTIF(NW12:NW112,"&gt;=0"))</f>
        <v/>
      </c>
      <c r="NS130" s="417"/>
      <c r="NT130" s="110"/>
      <c r="NU130" s="110"/>
      <c r="NV130" s="136"/>
      <c r="NW130" s="59"/>
      <c r="NX130" s="33"/>
      <c r="NY130" s="417" t="str">
        <f>IF(ISBLANK(OD3),"",SUMIF(OD12:OD112,"&gt;=0")/COUNTIF(OD12:OD112,"&gt;=0"))</f>
        <v/>
      </c>
      <c r="NZ130" s="417"/>
      <c r="OA130" s="110"/>
      <c r="OB130" s="110"/>
      <c r="OC130" s="136"/>
      <c r="OD130" s="59"/>
      <c r="OE130" s="33"/>
      <c r="OF130" s="417" t="str">
        <f>IF(ISBLANK(OK3),"",SUMIF(OK12:OK112,"&gt;=0")/COUNTIF(OK12:OK112,"&gt;=0"))</f>
        <v/>
      </c>
      <c r="OG130" s="417"/>
      <c r="OH130" s="110"/>
      <c r="OI130" s="110"/>
      <c r="OJ130" s="136"/>
      <c r="OK130" s="59"/>
      <c r="OL130" s="33"/>
      <c r="OM130" s="417" t="str">
        <f>IF(ISBLANK(OR3),"",SUMIF(OR12:OR112,"&gt;=0")/COUNTIF(OR12:OR112,"&gt;=0"))</f>
        <v/>
      </c>
      <c r="ON130" s="417"/>
      <c r="OO130" s="110"/>
      <c r="OP130" s="110"/>
      <c r="OQ130" s="136"/>
      <c r="OR130" s="59"/>
      <c r="OS130" s="33"/>
      <c r="OT130" s="417" t="str">
        <f>IF(ISBLANK(OY3),"",SUMIF(OY12:OY112,"&gt;=0")/COUNTIF(OY12:OY112,"&gt;=0"))</f>
        <v/>
      </c>
      <c r="OU130" s="417"/>
      <c r="OV130" s="110"/>
      <c r="OW130" s="110"/>
      <c r="OX130" s="136"/>
      <c r="OY130" s="59"/>
      <c r="OZ130" s="33"/>
      <c r="PA130" s="417" t="str">
        <f>IF(ISBLANK(PF3),"",SUMIF(PF12:PF112,"&gt;=0")/COUNTIF(PF12:PF112,"&gt;=0"))</f>
        <v/>
      </c>
      <c r="PB130" s="417"/>
      <c r="PC130" s="110"/>
      <c r="PD130" s="110"/>
      <c r="PE130" s="136"/>
      <c r="PF130" s="59"/>
      <c r="PG130" s="33"/>
      <c r="PH130" s="417" t="str">
        <f>IF(ISBLANK(PM3),"",SUMIF(PM12:PM112,"&gt;=0")/COUNTIF(PM12:PM112,"&gt;=0"))</f>
        <v/>
      </c>
      <c r="PI130" s="417"/>
      <c r="PJ130" s="110"/>
      <c r="PK130" s="110"/>
      <c r="PL130" s="136"/>
      <c r="PM130" s="59"/>
      <c r="PN130" s="33"/>
      <c r="PO130" s="417" t="str">
        <f>IF(ISBLANK(PT3),"",SUMIF(PT12:PT112,"&gt;=0")/COUNTIF(PT12:PT112,"&gt;=0"))</f>
        <v/>
      </c>
      <c r="PP130" s="417"/>
      <c r="PQ130" s="110"/>
      <c r="PR130" s="110"/>
      <c r="PS130" s="136"/>
      <c r="PT130" s="59"/>
      <c r="PU130" s="33"/>
      <c r="PV130" s="417" t="str">
        <f>IF(ISBLANK(QA3),"",SUMIF(QA12:QA112,"&gt;=0")/COUNTIF(QA12:QA112,"&gt;=0"))</f>
        <v/>
      </c>
      <c r="PW130" s="417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AO3" activePane="bottomRight" state="frozen"/>
      <selection pane="topRight" activeCell="J1" sqref="J1"/>
      <selection pane="bottomLeft" activeCell="A3" sqref="A3"/>
      <selection pane="bottomRight" activeCell="AW16" sqref="AW16"/>
    </sheetView>
  </sheetViews>
  <sheetFormatPr defaultColWidth="9.109375" defaultRowHeight="15"/>
  <cols>
    <col min="1" max="1" width="2.6640625" style="4" customWidth="1"/>
    <col min="2" max="2" width="7.6640625" style="4" customWidth="1"/>
    <col min="3" max="3" width="4.6640625" style="4" hidden="1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72" width="8.6640625" style="4" customWidth="1"/>
    <col min="73" max="73" width="0.88671875" style="4" customWidth="1"/>
    <col min="74" max="74" width="4.6640625" style="4" customWidth="1"/>
    <col min="75" max="75" width="20.66406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2" t="s">
        <v>265</v>
      </c>
      <c r="C2" s="113"/>
      <c r="D2" s="170" t="s">
        <v>275</v>
      </c>
      <c r="E2" s="171" t="s">
        <v>347</v>
      </c>
      <c r="F2" s="310" t="s">
        <v>342</v>
      </c>
      <c r="G2" s="311" t="s">
        <v>348</v>
      </c>
      <c r="H2" s="311" t="s">
        <v>343</v>
      </c>
      <c r="I2" s="312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44" t="s">
        <v>278</v>
      </c>
      <c r="BW2" s="445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9" t="s">
        <v>167</v>
      </c>
      <c r="C3" s="160">
        <f>Tipy!A93</f>
        <v>3</v>
      </c>
      <c r="D3" s="178" t="str">
        <f>Tipy!B93</f>
        <v>Steve3465</v>
      </c>
      <c r="E3" s="307">
        <f t="shared" ref="E3:E34" si="0">SUM(F3:I3)</f>
        <v>1520</v>
      </c>
      <c r="F3" s="305">
        <f>IF(ISBLANK(Výsledky!$I$3),"-",SUM(J3:M3,O3,Q3,S3:T3,V3,X3,Z3:AA3,AC3:AE3,AG3:AI3,AK3:AM3,AP3,AR3,AT3:AU3,AW3:AX3,BA3,BC3:BD3,BF3,BH3,BJ3,BL3,BN3,BP3,BR3:BS3))</f>
        <v>950</v>
      </c>
      <c r="G3" s="147">
        <f>IF(ISBLANK(Výsledky!$AK$3),"-",SUM(N3,R3,U3,Y3,AB3,AF3,AV3,BB3,BG3,BI3,BM3,BO3,BT3))</f>
        <v>300</v>
      </c>
      <c r="H3" s="147">
        <f>IF(ISBLANK(Výsledky!$AY$3),"-",SUM(P3,W3,AJ3,AO3,AQ3,AY3))</f>
        <v>190</v>
      </c>
      <c r="I3" s="166">
        <f>IF(ISBLANK(Výsledky!$HK$3),"-",SUM(AN3,AS3,AZ3,BE3,BK3,BQ3))</f>
        <v>80</v>
      </c>
      <c r="J3" s="163">
        <f>IF(ISBLANK(Výsledky!$I$3),"",Výsledky!I99)</f>
        <v>60</v>
      </c>
      <c r="K3" s="148">
        <f>IF(ISBLANK(Výsledky!$P$3),"",Výsledky!P99)</f>
        <v>80</v>
      </c>
      <c r="L3" s="148">
        <f>IF(ISBLANK(Výsledky!$W$3),"",Výsledky!W99)</f>
        <v>30</v>
      </c>
      <c r="M3" s="148">
        <f>IF(ISBLANK(Výsledky!$AD$3),"",Výsledky!AD99)</f>
        <v>50</v>
      </c>
      <c r="N3" s="148">
        <f>IF(ISBLANK(Výsledky!$AK$3),"",Výsledky!AK99)</f>
        <v>50</v>
      </c>
      <c r="O3" s="148">
        <f>IF(ISBLANK(Výsledky!$AR$3),"",Výsledky!AR99)</f>
        <v>60</v>
      </c>
      <c r="P3" s="148">
        <f>IF(ISBLANK(Výsledky!$AY$3),"",Výsledky!AY99)</f>
        <v>50</v>
      </c>
      <c r="Q3" s="148">
        <f>IF(ISBLANK(Výsledky!$BF$3),"",Výsledky!BF99)</f>
        <v>40</v>
      </c>
      <c r="R3" s="148">
        <f>IF(ISBLANK(Výsledky!$BM$3),"",Výsledky!BM99)</f>
        <v>30</v>
      </c>
      <c r="S3" s="148">
        <f>IF(ISBLANK(Výsledky!$BT$3),"",Výsledky!BT99)</f>
        <v>40</v>
      </c>
      <c r="T3" s="148">
        <f>IF(ISBLANK(Výsledky!$CA$3),"",Výsledky!CA99)</f>
        <v>50</v>
      </c>
      <c r="U3" s="148">
        <f>IF(ISBLANK(Výsledky!$CH$3),"",Výsledky!CH99)</f>
        <v>40</v>
      </c>
      <c r="V3" s="148">
        <f>IF(ISBLANK(Výsledky!$CO$3),"",Výsledky!CO99)</f>
        <v>30</v>
      </c>
      <c r="W3" s="148">
        <f>IF(ISBLANK(Výsledky!$CV$3),"",Výsledky!CV99)</f>
        <v>50</v>
      </c>
      <c r="X3" s="148">
        <f>IF(ISBLANK(Výsledky!$DC$3),"",Výsledky!DC99)</f>
        <v>10</v>
      </c>
      <c r="Y3" s="148">
        <f>IF(ISBLANK(Výsledky!$DJ$3),"",Výsledky!DJ99)</f>
        <v>60</v>
      </c>
      <c r="Z3" s="148">
        <f>IF(ISBLANK(Výsledky!$DQ$3),"",Výsledky!DQ99)</f>
        <v>10</v>
      </c>
      <c r="AA3" s="148">
        <f>IF(ISBLANK(Výsledky!$DX$3),"",Výsledky!DX99)</f>
        <v>60</v>
      </c>
      <c r="AB3" s="148">
        <f>IF(ISBLANK(Výsledky!$EE$3),"",Výsledky!EE99)</f>
        <v>50</v>
      </c>
      <c r="AC3" s="148">
        <f>IF(ISBLANK(Výsledky!$EL$3),"",Výsledky!EL99)</f>
        <v>40</v>
      </c>
      <c r="AD3" s="148">
        <f>IF(ISBLANK(Výsledky!$ES$3),"",Výsledky!ES99)</f>
        <v>20</v>
      </c>
      <c r="AE3" s="148">
        <f>IF(ISBLANK(Výsledky!$EZ$3),"",Výsledky!EZ99)</f>
        <v>30</v>
      </c>
      <c r="AF3" s="148">
        <f>IF(ISBLANK(Výsledky!$FG$3),"",Výsledky!FG99)</f>
        <v>70</v>
      </c>
      <c r="AG3" s="148">
        <f>IF(ISBLANK(Výsledky!$FN$3),"",Výsledky!FN99)</f>
        <v>60</v>
      </c>
      <c r="AH3" s="148">
        <f>IF(ISBLANK(Výsledky!$FU$3),"",Výsledky!FU99)</f>
        <v>80</v>
      </c>
      <c r="AI3" s="148">
        <f>IF(ISBLANK(Výsledky!$GB$3),"",Výsledky!GB99)</f>
        <v>10</v>
      </c>
      <c r="AJ3" s="148">
        <f>IF(ISBLANK(Výsledky!$GI$3),"",Výsledky!GI99)</f>
        <v>30</v>
      </c>
      <c r="AK3" s="148" t="str">
        <f>IF(ISBLANK(Výsledky!$GP$3),"",Výsledky!GP99)</f>
        <v/>
      </c>
      <c r="AL3" s="318">
        <v>0</v>
      </c>
      <c r="AM3" s="148">
        <f>IF(ISBLANK(Výsledky!$HD$3),"",Výsledky!HD99)</f>
        <v>40</v>
      </c>
      <c r="AN3" s="148">
        <f>IF(ISBLANK(Výsledky!$HK$3),"",Výsledky!HK99)</f>
        <v>20</v>
      </c>
      <c r="AO3" s="148">
        <f>IF(ISBLANK(Výsledky!$HR$3),"",Výsledky!HR99)</f>
        <v>0</v>
      </c>
      <c r="AP3" s="148">
        <f>IF(ISBLANK(Výsledky!$HY$3),"",Výsledky!HY99)</f>
        <v>40</v>
      </c>
      <c r="AQ3" s="148">
        <f>IF(ISBLANK(Výsledky!$IF$3),"",Výsledky!IF99)</f>
        <v>60</v>
      </c>
      <c r="AR3" s="148">
        <f>IF(ISBLANK(Výsledky!$IM$3),"",Výsledky!IM99)</f>
        <v>30</v>
      </c>
      <c r="AS3" s="148">
        <f>IF(ISBLANK(Výsledky!$IT$3),"",Výsledky!IT99)</f>
        <v>60</v>
      </c>
      <c r="AT3" s="148">
        <f>IF(ISBLANK(Výsledky!$JA$3),"",Výsledky!JA99)</f>
        <v>80</v>
      </c>
      <c r="AU3" s="148" t="str">
        <f>IF(ISBLANK(Výsledky!$JH$3),"",Výsledky!JH99)</f>
        <v/>
      </c>
      <c r="AV3" s="148" t="str">
        <f>IF(ISBLANK(Výsledky!$JO$3),"",Výsledky!JO99)</f>
        <v/>
      </c>
      <c r="AW3" s="148" t="str">
        <f>IF(ISBLANK(Výsledky!$JV$3),"",Výsledky!JV99)</f>
        <v/>
      </c>
      <c r="AX3" s="148" t="str">
        <f>IF(ISBLANK(Výsledky!$KC$3),"",Výsledky!KC99)</f>
        <v/>
      </c>
      <c r="AY3" s="148" t="str">
        <f>IF(ISBLANK(Výsledky!$KJ$3),"",Výsledky!KJ99)</f>
        <v/>
      </c>
      <c r="AZ3" s="148" t="str">
        <f>IF(ISBLANK(Výsledky!$KQ$3),"",Výsledky!KQ99)</f>
        <v/>
      </c>
      <c r="BA3" s="148" t="str">
        <f>IF(ISBLANK(Výsledky!$KX$3),"",Výsledky!KX99)</f>
        <v/>
      </c>
      <c r="BB3" s="148" t="str">
        <f>IF(ISBLANK(Výsledky!$LE$3),"",Výsledky!LE99)</f>
        <v/>
      </c>
      <c r="BC3" s="148" t="str">
        <f>IF(ISBLANK(Výsledky!$LL$3),"",Výsledky!LL99)</f>
        <v/>
      </c>
      <c r="BD3" s="148" t="str">
        <f>IF(ISBLANK(Výsledky!$LS$3),"",Výsledky!LS99)</f>
        <v/>
      </c>
      <c r="BE3" s="148" t="str">
        <f>IF(ISBLANK(Výsledky!$LZ$3),"",Výsledky!LZ99)</f>
        <v/>
      </c>
      <c r="BF3" s="148" t="str">
        <f>IF(ISBLANK(Výsledky!$MG$3),"",Výsledky!MG99)</f>
        <v/>
      </c>
      <c r="BG3" s="148" t="str">
        <f>IF(ISBLANK(Výsledky!$MN$3),"",Výsledky!MN99)</f>
        <v/>
      </c>
      <c r="BH3" s="148" t="str">
        <f>IF(ISBLANK(Výsledky!$MU$3),"",Výsledky!MU99)</f>
        <v/>
      </c>
      <c r="BI3" s="148" t="str">
        <f>IF(ISBLANK(Výsledky!$NB$3),"",Výsledky!NB99)</f>
        <v/>
      </c>
      <c r="BJ3" s="148" t="str">
        <f>IF(ISBLANK(Výsledky!$NI$3),"",Výsledky!NI99)</f>
        <v/>
      </c>
      <c r="BK3" s="148" t="str">
        <f>IF(ISBLANK(Výsledky!$NP$3),"",Výsledky!NP99)</f>
        <v/>
      </c>
      <c r="BL3" s="148" t="str">
        <f>IF(ISBLANK(Výsledky!$NW$3),"",Výsledky!NW99)</f>
        <v/>
      </c>
      <c r="BM3" s="148" t="str">
        <f>IF(ISBLANK(Výsledky!$OD$3),"",Výsledky!OD99)</f>
        <v/>
      </c>
      <c r="BN3" s="148" t="str">
        <f>IF(ISBLANK(Výsledky!$OK$3),"",Výsledky!OK99)</f>
        <v/>
      </c>
      <c r="BO3" s="148" t="str">
        <f>IF(ISBLANK(Výsledky!$OR$3),"",Výsledky!OR99)</f>
        <v/>
      </c>
      <c r="BP3" s="148" t="str">
        <f>IF(ISBLANK(Výsledky!$OY$3),"",Výsledky!OY99)</f>
        <v/>
      </c>
      <c r="BQ3" s="148" t="str">
        <f>IF(ISBLANK(Výsledky!$PF$3),"",Výsledky!PF99)</f>
        <v/>
      </c>
      <c r="BR3" s="148" t="str">
        <f>IF(ISBLANK(Výsledky!$PM$3),"",Výsledky!PM99)</f>
        <v/>
      </c>
      <c r="BS3" s="148" t="str">
        <f>IF(ISBLANK(Výsledky!$PT$3),"",Výsledky!PT99)</f>
        <v/>
      </c>
      <c r="BT3" s="149" t="str">
        <f>IF(ISBLANK(Výsledky!$QA$3),"",Výsledky!QA99)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 t="shared" si="0"/>
        <v>1520</v>
      </c>
      <c r="F4" s="306">
        <f>IF(ISBLANK(Výsledky!$I$3),"-",SUM(J4:M4,O4,Q4,S4:T4,V4,X4,Z4:AA4,AC4:AE4,AG4:AI4,AK4:AM4,AP4,AR4,AT4:AU4,AW4:AX4,BA4,BC4:BD4,BF4,BH4,BJ4,BL4,BN4,BP4,BR4:BS4))</f>
        <v>920</v>
      </c>
      <c r="G4" s="151">
        <f>IF(ISBLANK(Výsledky!$AK$3),"-",SUM(N4,R4,U4,Y4,AB4,AF4,AV4,BB4,BG4,BI4,BM4,BO4,BT4))</f>
        <v>290</v>
      </c>
      <c r="H4" s="151">
        <f>IF(ISBLANK(Výsledky!$AY$3),"-",SUM(P4,W4,AJ4,AO4,AQ4,AY4))</f>
        <v>220</v>
      </c>
      <c r="I4" s="167">
        <f>IF(ISBLANK(Výsledky!$HK$3),"-",SUM(AN4,AS4,AZ4,BE4,BK4,BQ4))</f>
        <v>90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 t="str">
        <f>IF(ISBLANK(Výsledky!$GP$3),"",Výsledky!GP78)</f>
        <v/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 t="str">
        <f>IF(ISBLANK(Výsledky!$JH$3),"",Výsledky!JH78)</f>
        <v/>
      </c>
      <c r="AV4" s="152" t="str">
        <f>IF(ISBLANK(Výsledky!$JO$3),"",Výsledky!JO78)</f>
        <v/>
      </c>
      <c r="AW4" s="152" t="str">
        <f>IF(ISBLANK(Výsledky!$JV$3),"",Výsledky!JV78)</f>
        <v/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1">IF(ISBLANK(BW4),"",VLOOKUP(BW4,$J$105:$BU$205,64,FALSE))</f>
        <v>#N/A</v>
      </c>
      <c r="BY4" s="9">
        <f t="shared" ref="BY4:BY67" si="2">IF(ISBLANK(BW4),"",VLOOKUP(BW4,$K$105:$BU$205,63,FALSE))</f>
        <v>2</v>
      </c>
      <c r="BZ4" s="9">
        <f t="shared" ref="BZ4:BZ67" si="3">IF(ISBLANK(BW4),"",VLOOKUP(BW4,$L$105:$BU$205,62,FALSE))</f>
        <v>1</v>
      </c>
      <c r="CA4" s="9">
        <f t="shared" ref="CA4:CA67" si="4">IF(ISBLANK(BW4),"",VLOOKUP(BW4,$M$105:$BU$205,61,FALSE))</f>
        <v>2</v>
      </c>
      <c r="CB4" s="9">
        <f t="shared" ref="CB4:CB67" si="5">IF(ISBLANK(BW4),"",VLOOKUP(BW4,$N$105:$BU$205,60,FALSE))</f>
        <v>2</v>
      </c>
      <c r="CC4" s="9">
        <f t="shared" ref="CC4:CC67" si="6">IF(ISBLANK(BW4),"",VLOOKUP(BW4,$O$105:$BU$205,59,FALSE))</f>
        <v>2</v>
      </c>
      <c r="CD4" s="9">
        <f t="shared" ref="CD4:CD67" si="7">IF(ISBLANK(BW4),"",VLOOKUP(BW4,$P$105:$BU$205,58,FALSE))</f>
        <v>5</v>
      </c>
      <c r="CE4" s="9" t="e">
        <f t="shared" ref="CE4:CE67" si="8">IF(ISBLANK(BW4),"",VLOOKUP(BW4,$Q$105:$BU$205,57,FALSE))</f>
        <v>#N/A</v>
      </c>
      <c r="CF4" s="9" t="e">
        <f t="shared" ref="CF4:CF67" si="9">IF(ISBLANK(BW4),"",VLOOKUP(BW4,$R$105:$BU$205,56,FALSE))</f>
        <v>#N/A</v>
      </c>
      <c r="CG4" s="9" t="e">
        <f t="shared" ref="CG4:CG67" si="10">IF(ISBLANK(BW4),"",VLOOKUP(BW4,$S$105:$BU$205,55,FALSE))</f>
        <v>#N/A</v>
      </c>
      <c r="CH4" s="9" t="e">
        <f t="shared" ref="CH4:CH67" si="11">IF(ISBLANK(BW4),"",VLOOKUP(BW4,$T$105:$BU$205,54,FALSE))</f>
        <v>#N/A</v>
      </c>
      <c r="CI4" s="9" t="e">
        <f t="shared" ref="CI4:CI67" si="12">IF(ISBLANK(BW4),"",VLOOKUP(BW4,$U$105:$BU$205,53,FALSE))</f>
        <v>#N/A</v>
      </c>
      <c r="CJ4" s="9" t="e">
        <f t="shared" ref="CJ4:CJ67" si="13">IF(ISBLANK(BW4),"",VLOOKUP(BW4,$V$105:$BU$205,52,FALSE))</f>
        <v>#N/A</v>
      </c>
      <c r="CK4" s="9" t="e">
        <f t="shared" ref="CK4:CK67" si="14">IF(ISBLANK(BW4),"",VLOOKUP(BW4,$W$105:$BU$205,51,FALSE))</f>
        <v>#N/A</v>
      </c>
      <c r="CL4" s="9" t="e">
        <f t="shared" ref="CL4:CL67" si="15">IF(ISBLANK(BW4),"",VLOOKUP(BW4,$X$105:$BU$205,50,FALSE))</f>
        <v>#N/A</v>
      </c>
      <c r="CM4" s="9" t="e">
        <f t="shared" ref="CM4:CM67" si="16">IF(ISBLANK(BW4),"",VLOOKUP(BW4,$Y$105:$BU$205,49,FALSE))</f>
        <v>#N/A</v>
      </c>
      <c r="CN4" s="9" t="e">
        <f t="shared" ref="CN4:CN67" si="17">IF(ISBLANK(BW4),"",VLOOKUP(BW4,$Z$105:$BU$205,48,FALSE))</f>
        <v>#N/A</v>
      </c>
      <c r="CO4" s="9" t="e">
        <f t="shared" ref="CO4:CO67" si="18">IF(ISBLANK(BW4),"",VLOOKUP(BW4,$AA$105:$BU$205,47,FALSE))</f>
        <v>#N/A</v>
      </c>
      <c r="CP4" s="9" t="e">
        <f t="shared" ref="CP4:CP67" si="19">IF(ISBLANK(BW4),"",VLOOKUP(BW4,$AB$105:$BU$205,46,FALSE))</f>
        <v>#N/A</v>
      </c>
      <c r="CQ4" s="9" t="e">
        <f t="shared" ref="CQ4:CQ67" si="20">IF(ISBLANK(BW4),"",VLOOKUP(BW4,$AC$105:$BU$205,45,FALSE))</f>
        <v>#N/A</v>
      </c>
      <c r="CR4" s="9" t="e">
        <f t="shared" ref="CR4:CR67" si="21">IF(ISBLANK(BW4),"",VLOOKUP(BW4,$AD$105:$BU$205,44,FALSE))</f>
        <v>#N/A</v>
      </c>
      <c r="CS4" s="9" t="e">
        <f t="shared" ref="CS4:CS67" si="22">IF(ISBLANK(BW4),"",VLOOKUP(BW4,$AE$105:$BU$205,43,FALSE))</f>
        <v>#N/A</v>
      </c>
      <c r="CT4" s="9" t="e">
        <f t="shared" ref="CT4:CT67" si="23">IF(ISBLANK(BW4),"",VLOOKUP(BW4,$AF$105:$BU$205,42,FALSE))</f>
        <v>#N/A</v>
      </c>
      <c r="CU4" s="9" t="e">
        <f t="shared" ref="CU4:CU67" si="24">IF(ISBLANK(BW4),"",VLOOKUP(BW4,$AG$105:$BU$205,41,FALSE))</f>
        <v>#N/A</v>
      </c>
      <c r="CV4" s="9" t="e">
        <f t="shared" ref="CV4:CV67" si="25">IF(ISBLANK(BW4),"",VLOOKUP(BW4,$AH$105:$BU$205,40,FALSE))</f>
        <v>#N/A</v>
      </c>
      <c r="CW4" s="9" t="e">
        <f t="shared" ref="CW4:CW67" si="26">IF(ISBLANK(BW4),"",VLOOKUP(BW4,$AI$105:$BU$205,39,FALSE))</f>
        <v>#N/A</v>
      </c>
      <c r="CX4" s="9" t="e">
        <f t="shared" ref="CX4:CX67" si="27">IF(ISBLANK(BW4),"",VLOOKUP(BW4,$AJ$105:$BU$205,38,FALSE))</f>
        <v>#N/A</v>
      </c>
      <c r="CY4" s="9" t="e">
        <f t="shared" ref="CY4:CY67" si="28">IF(ISBLANK(BW4),"",VLOOKUP(BW4,$AK$105:$BU$205,37,FALSE))</f>
        <v>#N/A</v>
      </c>
      <c r="CZ4" s="9" t="e">
        <f t="shared" ref="CZ4:CZ67" si="29">IF(ISBLANK(BW4),"",VLOOKUP(BW4,$AL$105:$BU$205,36,FALSE))</f>
        <v>#N/A</v>
      </c>
      <c r="DA4" s="9" t="e">
        <f t="shared" ref="DA4:DA67" si="30">IF(ISBLANK(BW4),"",VLOOKUP(BW4,$AM$105:$BU$205,35,FALSE))</f>
        <v>#N/A</v>
      </c>
      <c r="DB4" s="9" t="e">
        <f t="shared" ref="DB4:DB67" si="31">IF(ISBLANK(BW4),"",VLOOKUP(BW4,$AN$105:$BU$205,34,FALSE))</f>
        <v>#N/A</v>
      </c>
      <c r="DC4" s="9" t="e">
        <f t="shared" ref="DC4:DC67" si="32">IF(ISBLANK(BW4),"",VLOOKUP(BW4,$AO$105:$BU$205,33,FALSE))</f>
        <v>#N/A</v>
      </c>
      <c r="DD4" s="9" t="e">
        <f t="shared" ref="DD4:DD67" si="33">IF(ISBLANK(BW4),"",VLOOKUP(BW4,$AP$105:$BU$205,32,FALSE))</f>
        <v>#N/A</v>
      </c>
      <c r="DE4" s="9" t="e">
        <f t="shared" ref="DE4:DE67" si="34">IF(ISBLANK(BW4),"",VLOOKUP(BW4,$AQ$105:$BU$205,31,FALSE))</f>
        <v>#N/A</v>
      </c>
      <c r="DF4" s="9" t="e">
        <f t="shared" ref="DF4:DF67" si="35">IF(ISBLANK(BW4),"",VLOOKUP(BW4,$AR$105:$BU$205,30,FALSE))</f>
        <v>#N/A</v>
      </c>
      <c r="DG4" s="9" t="e">
        <f t="shared" ref="DG4:DG67" si="36">IF(ISBLANK(BW4),"",VLOOKUP(BW4,$AS$105:$BU$205,29,FALSE))</f>
        <v>#N/A</v>
      </c>
      <c r="DH4" s="9" t="e">
        <f t="shared" ref="DH4:DH67" si="37">IF(ISBLANK(BW4),"",VLOOKUP(BW4,$AT$105:$BU$205,28,FALSE))</f>
        <v>#N/A</v>
      </c>
      <c r="DI4" s="9" t="e">
        <f t="shared" ref="DI4:DI67" si="38">IF(ISBLANK(BW4),"",VLOOKUP(BW4,$AU$105:$BU$205,27,FALSE))</f>
        <v>#N/A</v>
      </c>
      <c r="DJ4" s="9" t="e">
        <f t="shared" ref="DJ4:DJ67" si="39">IF(ISBLANK(BW4),"",VLOOKUP(BW4,$AV$105:$BU$205,26,FALSE))</f>
        <v>#N/A</v>
      </c>
      <c r="DK4" s="9" t="e">
        <f t="shared" ref="DK4:DK67" si="40">IF(ISBLANK(BW4),"",VLOOKUP(BW4,$AW$105:$BU$205,25,FALSE))</f>
        <v>#N/A</v>
      </c>
      <c r="DL4" s="9" t="e">
        <f t="shared" ref="DL4:DL67" si="41">IF(ISBLANK(BW4),"",VLOOKUP(BW4,$AX$105:$BU$205,24,FALSE))</f>
        <v>#N/A</v>
      </c>
      <c r="DM4" s="9" t="e">
        <f t="shared" ref="DM4:DM67" si="42">IF(ISBLANK(BW4),"",VLOOKUP(BW4,$AY$105:$BU$205,23,FALSE))</f>
        <v>#N/A</v>
      </c>
      <c r="DN4" s="9" t="e">
        <f t="shared" ref="DN4:DN67" si="43">IF(ISBLANK(BW4),"",VLOOKUP(BW4,$AZ$105:$BU$205,22,FALSE))</f>
        <v>#N/A</v>
      </c>
      <c r="DO4" s="9" t="e">
        <f t="shared" ref="DO4:DO67" si="44">IF(ISBLANK(BW4),"",VLOOKUP(BW4,$BA$105:$BU$205,21,FALSE))</f>
        <v>#N/A</v>
      </c>
      <c r="DP4" s="9" t="e">
        <f t="shared" ref="DP4:DP67" si="45">IF(ISBLANK(BW4),"",VLOOKUP(BW4,$BB$105:$BU$205,20,FALSE))</f>
        <v>#N/A</v>
      </c>
      <c r="DQ4" s="9" t="e">
        <f t="shared" ref="DQ4:DQ67" si="46">IF(ISBLANK(BW4),"",VLOOKUP(BW4,$BC$105:$BU$205,19,FALSE))</f>
        <v>#N/A</v>
      </c>
      <c r="DR4" s="9" t="e">
        <f t="shared" ref="DR4:DR67" si="47">IF(ISBLANK(BW4),"",VLOOKUP(BW4,$BD$105:$BU$205,18,FALSE))</f>
        <v>#N/A</v>
      </c>
      <c r="DS4" s="9" t="e">
        <f t="shared" ref="DS4:DS67" si="48">IF(ISBLANK(BW4),"",VLOOKUP(BW4,$BE$105:$BU$205,17,FALSE))</f>
        <v>#N/A</v>
      </c>
      <c r="DT4" s="9" t="e">
        <f t="shared" ref="DT4:DT67" si="49">IF(ISBLANK(BW4),"",VLOOKUP(BW4,$BF$105:$BU$205,16,FALSE))</f>
        <v>#N/A</v>
      </c>
      <c r="DU4" s="9" t="e">
        <f t="shared" ref="DU4:DU67" si="50">IF(ISBLANK(BW4),"",VLOOKUP(BW4,$BG$105:$BU$205,15,FALSE))</f>
        <v>#N/A</v>
      </c>
      <c r="DV4" s="9" t="e">
        <f t="shared" ref="DV4:DV67" si="51">IF(ISBLANK(BW4),"",VLOOKUP(BW4,$BH$105:$BU$205,14,FALSE))</f>
        <v>#N/A</v>
      </c>
      <c r="DW4" s="9" t="e">
        <f t="shared" ref="DW4:DW67" si="52">IF(ISBLANK(BW4),"",VLOOKUP(BW4,$BI$105:$BU$205,13,FALSE))</f>
        <v>#N/A</v>
      </c>
      <c r="DX4" s="9" t="e">
        <f t="shared" ref="DX4:DX67" si="53">IF(ISBLANK(BW4),"",VLOOKUP(BW4,$BJ$105:$BU$205,12,FALSE))</f>
        <v>#N/A</v>
      </c>
      <c r="DY4" s="9" t="e">
        <f t="shared" ref="DY4:DY67" si="54">IF(ISBLANK(BW4),"",VLOOKUP(BW4,$BK$105:$BU$205,11,FALSE))</f>
        <v>#N/A</v>
      </c>
      <c r="DZ4" s="9" t="e">
        <f t="shared" ref="DZ4:DZ67" si="55">IF(ISBLANK(BW4),"",VLOOKUP(BW4,$BL$105:$BU$205,10,FALSE))</f>
        <v>#N/A</v>
      </c>
      <c r="EA4" s="9" t="e">
        <f t="shared" ref="EA4:EA67" si="56">IF(ISBLANK(BW4),"",VLOOKUP(BW4,$BM$105:$BU$205,9,FALSE))</f>
        <v>#N/A</v>
      </c>
      <c r="EB4" s="9" t="e">
        <f t="shared" ref="EB4:EB67" si="57">IF(ISBLANK(BW4),"",VLOOKUP(BW4,$BN$105:$BU$205,8,FALSE))</f>
        <v>#N/A</v>
      </c>
      <c r="EC4" s="9" t="e">
        <f t="shared" ref="EC4:EC67" si="58">IF(ISBLANK(BW4),"",VLOOKUP(BW4,$BO$105:$BU$205,7,FALSE))</f>
        <v>#N/A</v>
      </c>
      <c r="ED4" s="9" t="e">
        <f t="shared" ref="ED4:ED67" si="59">IF(ISBLANK(BW4),"",VLOOKUP(BW4,$BP$105:$BU$205,6,FALSE))</f>
        <v>#N/A</v>
      </c>
      <c r="EE4" s="9" t="e">
        <f t="shared" ref="EE4:EE67" si="60">IF(ISBLANK(BW4),"",VLOOKUP(BW4,$BQ$105:$BU$205,5,FALSE))</f>
        <v>#N/A</v>
      </c>
      <c r="EF4" s="9" t="e">
        <f t="shared" ref="EF4:EF67" si="61">IF(ISBLANK(BW4),"",VLOOKUP(BW4,$BR$105:$BU$205,4,FALSE))</f>
        <v>#N/A</v>
      </c>
      <c r="EG4" s="9" t="e">
        <f t="shared" ref="EG4:EG67" si="62">IF(ISBLANK(BW4),"",VLOOKUP(BW4,$BS$105:$BU$205,3,FALSE))</f>
        <v>#N/A</v>
      </c>
      <c r="EH4" s="9" t="e">
        <f t="shared" ref="EH4:EH67" si="63">IF(ISBLANK(BW4),"",VLOOKUP(BW4,$BT$105:$BU$205,2,FALSE))</f>
        <v>#N/A</v>
      </c>
    </row>
    <row r="5" spans="1:138" ht="20.100000000000001" customHeight="1">
      <c r="A5" s="1"/>
      <c r="B5" s="154" t="s">
        <v>169</v>
      </c>
      <c r="C5" s="161">
        <f>Tipy!A39</f>
        <v>59</v>
      </c>
      <c r="D5" s="179" t="str">
        <f>Tipy!B39</f>
        <v>jirka1618</v>
      </c>
      <c r="E5" s="308">
        <f t="shared" si="0"/>
        <v>1520</v>
      </c>
      <c r="F5" s="306">
        <f>IF(ISBLANK(Výsledky!$I$3),"-",SUM(J5:M5,O5,Q5,S5:T5,V5,X5,Z5:AA5,AC5:AE5,AG5:AI5,AK5:AM5,AP5,AR5,AT5:AU5,AW5:AX5,BA5,BC5:BD5,BF5,BH5,BJ5,BL5,BN5,BP5,BR5:BS5))</f>
        <v>910</v>
      </c>
      <c r="G5" s="151">
        <f>IF(ISBLANK(Výsledky!$AK$3),"-",SUM(N5,R5,U5,Y5,AB5,AF5,AV5,BB5,BG5,BI5,BM5,BO5,BT5))</f>
        <v>310</v>
      </c>
      <c r="H5" s="151">
        <f>IF(ISBLANK(Výsledky!$AY$3),"-",SUM(P5,W5,AJ5,AO5,AQ5,AY5))</f>
        <v>220</v>
      </c>
      <c r="I5" s="167">
        <f>IF(ISBLANK(Výsledky!$HK$3),"-",SUM(AN5,AS5,AZ5,BE5,BK5,BQ5))</f>
        <v>80</v>
      </c>
      <c r="J5" s="164">
        <f>IF(ISBLANK(Výsledky!$I$3),"",Výsledky!I45)</f>
        <v>80</v>
      </c>
      <c r="K5" s="152">
        <f>IF(ISBLANK(Výsledky!$P$3),"",Výsledky!P45)</f>
        <v>30</v>
      </c>
      <c r="L5" s="152">
        <f>IF(ISBLANK(Výsledky!$W$3),"",Výsledky!W45)</f>
        <v>40</v>
      </c>
      <c r="M5" s="152">
        <f>IF(ISBLANK(Výsledky!$AD$3),"",Výsledky!AD45)</f>
        <v>60</v>
      </c>
      <c r="N5" s="152">
        <f>IF(ISBLANK(Výsledky!$AK$3),"",Výsledky!AK45)</f>
        <v>50</v>
      </c>
      <c r="O5" s="152">
        <f>IF(ISBLANK(Výsledky!$AR$3),"",Výsledky!AR45)</f>
        <v>80</v>
      </c>
      <c r="P5" s="152">
        <f>IF(ISBLANK(Výsledky!$AY$3),"",Výsledky!AY45)</f>
        <v>80</v>
      </c>
      <c r="Q5" s="152">
        <f>IF(ISBLANK(Výsledky!$BF$3),"",Výsledky!BF45)</f>
        <v>30</v>
      </c>
      <c r="R5" s="152">
        <f>IF(ISBLANK(Výsledky!$BM$3),"",Výsledky!BM45)</f>
        <v>50</v>
      </c>
      <c r="S5" s="152">
        <f>IF(ISBLANK(Výsledky!$BT$3),"",Výsledky!BT45)</f>
        <v>50</v>
      </c>
      <c r="T5" s="152">
        <f>IF(ISBLANK(Výsledky!$CA$3),"",Výsledky!CA45)</f>
        <v>60</v>
      </c>
      <c r="U5" s="152">
        <f>IF(ISBLANK(Výsledky!$CH$3),"",Výsledky!CH45)</f>
        <v>50</v>
      </c>
      <c r="V5" s="152">
        <f>IF(ISBLANK(Výsledky!$CO$3),"",Výsledky!CO45)</f>
        <v>60</v>
      </c>
      <c r="W5" s="152">
        <f>IF(ISBLANK(Výsledky!$CV$3),"",Výsledky!CV45)</f>
        <v>60</v>
      </c>
      <c r="X5" s="152">
        <f>IF(ISBLANK(Výsledky!$DC$3),"",Výsledky!DC45)</f>
        <v>0</v>
      </c>
      <c r="Y5" s="152">
        <f>IF(ISBLANK(Výsledky!$DJ$3),"",Výsledky!DJ45)</f>
        <v>50</v>
      </c>
      <c r="Z5" s="152">
        <f>IF(ISBLANK(Výsledky!$DQ$3),"",Výsledky!DQ45)</f>
        <v>0</v>
      </c>
      <c r="AA5" s="152">
        <f>IF(ISBLANK(Výsledky!$DX$3),"",Výsledky!DX45)</f>
        <v>50</v>
      </c>
      <c r="AB5" s="152">
        <f>IF(ISBLANK(Výsledky!$EE$3),"",Výsledky!EE45)</f>
        <v>60</v>
      </c>
      <c r="AC5" s="152">
        <f>IF(ISBLANK(Výsledky!$EL$3),"",Výsledky!EL45)</f>
        <v>50</v>
      </c>
      <c r="AD5" s="152">
        <f>IF(ISBLANK(Výsledky!$ES$3),"",Výsledky!ES45)</f>
        <v>50</v>
      </c>
      <c r="AE5" s="152">
        <f>IF(ISBLANK(Výsledky!$EZ$3),"",Výsledky!EZ45)</f>
        <v>30</v>
      </c>
      <c r="AF5" s="152">
        <f>IF(ISBLANK(Výsledky!$FG$3),"",Výsledky!FG45)</f>
        <v>50</v>
      </c>
      <c r="AG5" s="152">
        <f>IF(ISBLANK(Výsledky!$FN$3),"",Výsledky!FN45)</f>
        <v>50</v>
      </c>
      <c r="AH5" s="152">
        <f>IF(ISBLANK(Výsledky!$FU$3),"",Výsledky!FU45)</f>
        <v>70</v>
      </c>
      <c r="AI5" s="152">
        <f>IF(ISBLANK(Výsledky!$GB$3),"",Výsledky!GB45)</f>
        <v>0</v>
      </c>
      <c r="AJ5" s="152">
        <f>IF(ISBLANK(Výsledky!$GI$3),"",Výsledky!GI45)</f>
        <v>0</v>
      </c>
      <c r="AK5" s="152" t="str">
        <f>IF(ISBLANK(Výsledky!$GP$3),"",Výsledky!GP45)</f>
        <v/>
      </c>
      <c r="AL5" s="200">
        <v>0</v>
      </c>
      <c r="AM5" s="152">
        <f>IF(ISBLANK(Výsledky!$HD$3),"",Výsledky!HD45)</f>
        <v>40</v>
      </c>
      <c r="AN5" s="152">
        <f>IF(ISBLANK(Výsledky!$HK$3),"",Výsledky!HK45)</f>
        <v>20</v>
      </c>
      <c r="AO5" s="152">
        <f>IF(ISBLANK(Výsledky!$HR$3),"",Výsledky!HR45)</f>
        <v>0</v>
      </c>
      <c r="AP5" s="152">
        <f>IF(ISBLANK(Výsledky!$HY$3),"",Výsledky!HY45)</f>
        <v>60</v>
      </c>
      <c r="AQ5" s="152">
        <f>IF(ISBLANK(Výsledky!$IF$3),"",Výsledky!IF45)</f>
        <v>80</v>
      </c>
      <c r="AR5" s="152">
        <f>IF(ISBLANK(Výsledky!$IM$3),"",Výsledky!IM45)</f>
        <v>20</v>
      </c>
      <c r="AS5" s="152">
        <f>IF(ISBLANK(Výsledky!$IT$3),"",Výsledky!IT45)</f>
        <v>60</v>
      </c>
      <c r="AT5" s="152" t="str">
        <f>IF(ISBLANK(Výsledky!$JA$3),"",Výsledky!JA45)</f>
        <v>-</v>
      </c>
      <c r="AU5" s="152" t="str">
        <f>IF(ISBLANK(Výsledky!$JH$3),"",Výsledky!JH45)</f>
        <v/>
      </c>
      <c r="AV5" s="152" t="str">
        <f>IF(ISBLANK(Výsledky!$JO$3),"",Výsledky!JO45)</f>
        <v/>
      </c>
      <c r="AW5" s="152" t="str">
        <f>IF(ISBLANK(Výsledky!$JV$3),"",Výsledky!JV45)</f>
        <v/>
      </c>
      <c r="AX5" s="152" t="str">
        <f>IF(ISBLANK(Výsledky!$KC$3),"",Výsledky!KC45)</f>
        <v/>
      </c>
      <c r="AY5" s="152" t="str">
        <f>IF(ISBLANK(Výsledky!$KJ$3),"",Výsledky!KJ45)</f>
        <v/>
      </c>
      <c r="AZ5" s="152" t="str">
        <f>IF(ISBLANK(Výsledky!$KQ$3),"",Výsledky!KQ45)</f>
        <v/>
      </c>
      <c r="BA5" s="152" t="str">
        <f>IF(ISBLANK(Výsledky!$KX$3),"",Výsledky!KX45)</f>
        <v/>
      </c>
      <c r="BB5" s="152" t="str">
        <f>IF(ISBLANK(Výsledky!$LE$3),"",Výsledky!LE45)</f>
        <v/>
      </c>
      <c r="BC5" s="152" t="str">
        <f>IF(ISBLANK(Výsledky!$LL$3),"",Výsledky!LL45)</f>
        <v/>
      </c>
      <c r="BD5" s="152" t="str">
        <f>IF(ISBLANK(Výsledky!$LS$3),"",Výsledky!LS45)</f>
        <v/>
      </c>
      <c r="BE5" s="152" t="str">
        <f>IF(ISBLANK(Výsledky!$LZ$3),"",Výsledky!LZ45)</f>
        <v/>
      </c>
      <c r="BF5" s="152" t="str">
        <f>IF(ISBLANK(Výsledky!$MG$3),"",Výsledky!MG45)</f>
        <v/>
      </c>
      <c r="BG5" s="152" t="str">
        <f>IF(ISBLANK(Výsledky!$MN$3),"",Výsledky!MN45)</f>
        <v/>
      </c>
      <c r="BH5" s="152" t="str">
        <f>IF(ISBLANK(Výsledky!$MU$3),"",Výsledky!MU45)</f>
        <v/>
      </c>
      <c r="BI5" s="152" t="str">
        <f>IF(ISBLANK(Výsledky!$NB$3),"",Výsledky!NB45)</f>
        <v/>
      </c>
      <c r="BJ5" s="152" t="str">
        <f>IF(ISBLANK(Výsledky!$NI$3),"",Výsledky!NI45)</f>
        <v/>
      </c>
      <c r="BK5" s="152" t="str">
        <f>IF(ISBLANK(Výsledky!$NP$3),"",Výsledky!NP45)</f>
        <v/>
      </c>
      <c r="BL5" s="152" t="str">
        <f>IF(ISBLANK(Výsledky!$NW$3),"",Výsledky!NW45)</f>
        <v/>
      </c>
      <c r="BM5" s="152" t="str">
        <f>IF(ISBLANK(Výsledky!$OD$3),"",Výsledky!OD45)</f>
        <v/>
      </c>
      <c r="BN5" s="152" t="str">
        <f>IF(ISBLANK(Výsledky!$OK$3),"",Výsledky!OK45)</f>
        <v/>
      </c>
      <c r="BO5" s="152" t="str">
        <f>IF(ISBLANK(Výsledky!$OR$3),"",Výsledky!OR45)</f>
        <v/>
      </c>
      <c r="BP5" s="152" t="str">
        <f>IF(ISBLANK(Výsledky!$OY$3),"",Výsledky!OY45)</f>
        <v/>
      </c>
      <c r="BQ5" s="152" t="str">
        <f>IF(ISBLANK(Výsledky!$PF$3),"",Výsledky!PF45)</f>
        <v/>
      </c>
      <c r="BR5" s="152" t="str">
        <f>IF(ISBLANK(Výsledky!$PM$3),"",Výsledky!PM45)</f>
        <v/>
      </c>
      <c r="BS5" s="152" t="str">
        <f>IF(ISBLANK(Výsledky!$PT$3),"",Výsledky!PT45)</f>
        <v/>
      </c>
      <c r="BT5" s="153" t="str">
        <f>IF(ISBLANK(Výsledky!$QA$3),"",Výsledky!QA45)</f>
        <v/>
      </c>
      <c r="BU5" s="6"/>
      <c r="BV5" s="10"/>
      <c r="BW5" s="11" t="str">
        <f>Tipy!B8</f>
        <v>Airwalk</v>
      </c>
      <c r="BX5" s="9">
        <f t="shared" si="1"/>
        <v>53</v>
      </c>
      <c r="BY5" s="9">
        <f t="shared" si="2"/>
        <v>30</v>
      </c>
      <c r="BZ5" s="9">
        <f t="shared" si="3"/>
        <v>20</v>
      </c>
      <c r="CA5" s="9">
        <f t="shared" si="4"/>
        <v>19</v>
      </c>
      <c r="CB5" s="9">
        <f t="shared" si="5"/>
        <v>24</v>
      </c>
      <c r="CC5" s="9">
        <f t="shared" si="6"/>
        <v>35</v>
      </c>
      <c r="CD5" s="9">
        <f t="shared" si="7"/>
        <v>44</v>
      </c>
      <c r="CE5" s="9" t="e">
        <f t="shared" si="8"/>
        <v>#N/A</v>
      </c>
      <c r="CF5" s="9" t="e">
        <f t="shared" si="9"/>
        <v>#N/A</v>
      </c>
      <c r="CG5" s="9" t="e">
        <f t="shared" si="10"/>
        <v>#N/A</v>
      </c>
      <c r="CH5" s="9" t="e">
        <f t="shared" si="11"/>
        <v>#N/A</v>
      </c>
      <c r="CI5" s="9" t="e">
        <f t="shared" si="12"/>
        <v>#N/A</v>
      </c>
      <c r="CJ5" s="9" t="e">
        <f t="shared" si="13"/>
        <v>#N/A</v>
      </c>
      <c r="CK5" s="9" t="e">
        <f t="shared" si="14"/>
        <v>#N/A</v>
      </c>
      <c r="CL5" s="9" t="e">
        <f t="shared" si="15"/>
        <v>#N/A</v>
      </c>
      <c r="CM5" s="9" t="e">
        <f t="shared" si="16"/>
        <v>#N/A</v>
      </c>
      <c r="CN5" s="9" t="e">
        <f t="shared" si="17"/>
        <v>#N/A</v>
      </c>
      <c r="CO5" s="9" t="e">
        <f t="shared" si="18"/>
        <v>#N/A</v>
      </c>
      <c r="CP5" s="9" t="e">
        <f t="shared" si="19"/>
        <v>#N/A</v>
      </c>
      <c r="CQ5" s="9" t="e">
        <f t="shared" si="20"/>
        <v>#N/A</v>
      </c>
      <c r="CR5" s="9" t="e">
        <f t="shared" si="21"/>
        <v>#N/A</v>
      </c>
      <c r="CS5" s="9" t="e">
        <f t="shared" si="22"/>
        <v>#N/A</v>
      </c>
      <c r="CT5" s="9" t="e">
        <f t="shared" si="23"/>
        <v>#N/A</v>
      </c>
      <c r="CU5" s="9" t="e">
        <f t="shared" si="24"/>
        <v>#N/A</v>
      </c>
      <c r="CV5" s="9" t="e">
        <f t="shared" si="25"/>
        <v>#N/A</v>
      </c>
      <c r="CW5" s="9" t="e">
        <f t="shared" si="26"/>
        <v>#N/A</v>
      </c>
      <c r="CX5" s="9" t="e">
        <f t="shared" si="27"/>
        <v>#N/A</v>
      </c>
      <c r="CY5" s="9" t="e">
        <f t="shared" si="28"/>
        <v>#N/A</v>
      </c>
      <c r="CZ5" s="9" t="e">
        <f t="shared" si="29"/>
        <v>#N/A</v>
      </c>
      <c r="DA5" s="9" t="e">
        <f t="shared" si="30"/>
        <v>#N/A</v>
      </c>
      <c r="DB5" s="9" t="e">
        <f t="shared" si="31"/>
        <v>#N/A</v>
      </c>
      <c r="DC5" s="9" t="e">
        <f t="shared" si="32"/>
        <v>#N/A</v>
      </c>
      <c r="DD5" s="9" t="e">
        <f t="shared" si="33"/>
        <v>#N/A</v>
      </c>
      <c r="DE5" s="9" t="e">
        <f t="shared" si="34"/>
        <v>#N/A</v>
      </c>
      <c r="DF5" s="9" t="e">
        <f t="shared" si="35"/>
        <v>#N/A</v>
      </c>
      <c r="DG5" s="9" t="e">
        <f t="shared" si="36"/>
        <v>#N/A</v>
      </c>
      <c r="DH5" s="9" t="e">
        <f t="shared" si="37"/>
        <v>#N/A</v>
      </c>
      <c r="DI5" s="9" t="e">
        <f t="shared" si="38"/>
        <v>#N/A</v>
      </c>
      <c r="DJ5" s="9" t="e">
        <f t="shared" si="39"/>
        <v>#N/A</v>
      </c>
      <c r="DK5" s="9" t="e">
        <f t="shared" si="40"/>
        <v>#N/A</v>
      </c>
      <c r="DL5" s="9" t="e">
        <f t="shared" si="41"/>
        <v>#N/A</v>
      </c>
      <c r="DM5" s="9" t="e">
        <f t="shared" si="42"/>
        <v>#N/A</v>
      </c>
      <c r="DN5" s="9" t="e">
        <f t="shared" si="43"/>
        <v>#N/A</v>
      </c>
      <c r="DO5" s="9" t="e">
        <f t="shared" si="44"/>
        <v>#N/A</v>
      </c>
      <c r="DP5" s="9" t="e">
        <f t="shared" si="45"/>
        <v>#N/A</v>
      </c>
      <c r="DQ5" s="9" t="e">
        <f t="shared" si="46"/>
        <v>#N/A</v>
      </c>
      <c r="DR5" s="9" t="e">
        <f t="shared" si="47"/>
        <v>#N/A</v>
      </c>
      <c r="DS5" s="9" t="e">
        <f t="shared" si="48"/>
        <v>#N/A</v>
      </c>
      <c r="DT5" s="9" t="e">
        <f t="shared" si="49"/>
        <v>#N/A</v>
      </c>
      <c r="DU5" s="9" t="e">
        <f t="shared" si="50"/>
        <v>#N/A</v>
      </c>
      <c r="DV5" s="9" t="e">
        <f t="shared" si="51"/>
        <v>#N/A</v>
      </c>
      <c r="DW5" s="9" t="e">
        <f t="shared" si="52"/>
        <v>#N/A</v>
      </c>
      <c r="DX5" s="9" t="e">
        <f t="shared" si="53"/>
        <v>#N/A</v>
      </c>
      <c r="DY5" s="9" t="e">
        <f t="shared" si="54"/>
        <v>#N/A</v>
      </c>
      <c r="DZ5" s="9" t="e">
        <f t="shared" si="55"/>
        <v>#N/A</v>
      </c>
      <c r="EA5" s="9" t="e">
        <f t="shared" si="56"/>
        <v>#N/A</v>
      </c>
      <c r="EB5" s="9" t="e">
        <f t="shared" si="57"/>
        <v>#N/A</v>
      </c>
      <c r="EC5" s="9" t="e">
        <f t="shared" si="58"/>
        <v>#N/A</v>
      </c>
      <c r="ED5" s="9" t="e">
        <f t="shared" si="59"/>
        <v>#N/A</v>
      </c>
      <c r="EE5" s="9" t="e">
        <f t="shared" si="60"/>
        <v>#N/A</v>
      </c>
      <c r="EF5" s="9" t="e">
        <f t="shared" si="61"/>
        <v>#N/A</v>
      </c>
      <c r="EG5" s="9" t="e">
        <f t="shared" si="62"/>
        <v>#N/A</v>
      </c>
      <c r="EH5" s="9" t="e">
        <f t="shared" si="63"/>
        <v>#N/A</v>
      </c>
    </row>
    <row r="6" spans="1:138" ht="15.75" customHeight="1">
      <c r="A6" s="1"/>
      <c r="B6" s="155" t="s">
        <v>170</v>
      </c>
      <c r="C6" s="161">
        <f>Tipy!A90</f>
        <v>14</v>
      </c>
      <c r="D6" s="179" t="str">
        <f>Tipy!B90</f>
        <v>slaffko 14</v>
      </c>
      <c r="E6" s="308">
        <f t="shared" si="0"/>
        <v>1510</v>
      </c>
      <c r="F6" s="306">
        <f>IF(ISBLANK(Výsledky!$I$3),"-",SUM(J6:M6,O6,Q6,S6:T6,V6,X6,Z6:AA6,AC6:AE6,AG6:AI6,AK6:AM6,AP6,AR6,AT6:AU6,AW6:AX6,BA6,BC6:BD6,BF6,BH6,BJ6,BL6,BN6,BP6,BR6:BS6))</f>
        <v>1030</v>
      </c>
      <c r="G6" s="151">
        <f>IF(ISBLANK(Výsledky!$AK$3),"-",SUM(N6,R6,U6,Y6,AB6,AF6,AV6,BB6,BG6,BI6,BM6,BO6,BT6))</f>
        <v>290</v>
      </c>
      <c r="H6" s="151">
        <f>IF(ISBLANK(Výsledky!$AY$3),"-",SUM(P6,W6,AJ6,AO6,AQ6,AY6))</f>
        <v>130</v>
      </c>
      <c r="I6" s="167">
        <f>IF(ISBLANK(Výsledky!$HK$3),"-",SUM(AN6,AS6,AZ6,BE6,BK6,BQ6))</f>
        <v>60</v>
      </c>
      <c r="J6" s="164">
        <f>IF(ISBLANK(Výsledky!$I$3),"",Výsledky!I96)</f>
        <v>80</v>
      </c>
      <c r="K6" s="152">
        <f>IF(ISBLANK(Výsledky!$P$3),"",Výsledky!P96)</f>
        <v>60</v>
      </c>
      <c r="L6" s="152">
        <f>IF(ISBLANK(Výsledky!$W$3),"",Výsledky!W96)</f>
        <v>80</v>
      </c>
      <c r="M6" s="152">
        <f>IF(ISBLANK(Výsledky!$AD$3),"",Výsledky!AD96)</f>
        <v>30</v>
      </c>
      <c r="N6" s="152">
        <f>IF(ISBLANK(Výsledky!$AK$3),"",Výsledky!AK96)</f>
        <v>50</v>
      </c>
      <c r="O6" s="152">
        <f>IF(ISBLANK(Výsledky!$AR$3),"",Výsledky!AR96)</f>
        <v>50</v>
      </c>
      <c r="P6" s="152">
        <f>IF(ISBLANK(Výsledky!$AY$3),"",Výsledky!AY96)</f>
        <v>40</v>
      </c>
      <c r="Q6" s="152">
        <f>IF(ISBLANK(Výsledky!$BF$3),"",Výsledky!BF96)</f>
        <v>30</v>
      </c>
      <c r="R6" s="152">
        <f>IF(ISBLANK(Výsledky!$BM$3),"",Výsledky!BM96)</f>
        <v>50</v>
      </c>
      <c r="S6" s="152">
        <f>IF(ISBLANK(Výsledky!$BT$3),"",Výsledky!BT96)</f>
        <v>60</v>
      </c>
      <c r="T6" s="152">
        <f>IF(ISBLANK(Výsledky!$CA$3),"",Výsledky!CA96)</f>
        <v>50</v>
      </c>
      <c r="U6" s="152">
        <f>IF(ISBLANK(Výsledky!$CH$3),"",Výsledky!CH96)</f>
        <v>50</v>
      </c>
      <c r="V6" s="152">
        <f>IF(ISBLANK(Výsledky!$CO$3),"",Výsledky!CO96)</f>
        <v>60</v>
      </c>
      <c r="W6" s="152">
        <f>IF(ISBLANK(Výsledky!$CV$3),"",Výsledky!CV96)</f>
        <v>60</v>
      </c>
      <c r="X6" s="152">
        <f>IF(ISBLANK(Výsledky!$DC$3),"",Výsledky!DC96)</f>
        <v>0</v>
      </c>
      <c r="Y6" s="152">
        <f>IF(ISBLANK(Výsledky!$DJ$3),"",Výsledky!DJ96)</f>
        <v>30</v>
      </c>
      <c r="Z6" s="152">
        <f>IF(ISBLANK(Výsledky!$DQ$3),"",Výsledky!DQ96)</f>
        <v>10</v>
      </c>
      <c r="AA6" s="152">
        <f>IF(ISBLANK(Výsledky!$DX$3),"",Výsledky!DX96)</f>
        <v>60</v>
      </c>
      <c r="AB6" s="152">
        <f>IF(ISBLANK(Výsledky!$EE$3),"",Výsledky!EE96)</f>
        <v>80</v>
      </c>
      <c r="AC6" s="152">
        <f>IF(ISBLANK(Výsledky!$EL$3),"",Výsledky!EL96)</f>
        <v>70</v>
      </c>
      <c r="AD6" s="152">
        <f>IF(ISBLANK(Výsledky!$ES$3),"",Výsledky!ES96)</f>
        <v>60</v>
      </c>
      <c r="AE6" s="152">
        <f>IF(ISBLANK(Výsledky!$EZ$3),"",Výsledky!EZ96)</f>
        <v>30</v>
      </c>
      <c r="AF6" s="152">
        <f>IF(ISBLANK(Výsledky!$FG$3),"",Výsledky!FG96)</f>
        <v>30</v>
      </c>
      <c r="AG6" s="152">
        <f>IF(ISBLANK(Výsledky!$FN$3),"",Výsledky!FN96)</f>
        <v>50</v>
      </c>
      <c r="AH6" s="152">
        <f>IF(ISBLANK(Výsledky!$FU$3),"",Výsledky!FU96)</f>
        <v>60</v>
      </c>
      <c r="AI6" s="152">
        <f>IF(ISBLANK(Výsledky!$GB$3),"",Výsledky!GB96)</f>
        <v>20</v>
      </c>
      <c r="AJ6" s="152">
        <f>IF(ISBLANK(Výsledky!$GI$3),"",Výsledky!GI96)</f>
        <v>0</v>
      </c>
      <c r="AK6" s="152" t="str">
        <f>IF(ISBLANK(Výsledky!$GP$3),"",Výsledky!GP96)</f>
        <v/>
      </c>
      <c r="AL6" s="317">
        <v>0</v>
      </c>
      <c r="AM6" s="152">
        <f>IF(ISBLANK(Výsledky!$HD$3),"",Výsledky!HD96)</f>
        <v>40</v>
      </c>
      <c r="AN6" s="152">
        <f>IF(ISBLANK(Výsledky!$HK$3),"",Výsledky!HK96)</f>
        <v>30</v>
      </c>
      <c r="AO6" s="152">
        <f>IF(ISBLANK(Výsledky!$HR$3),"",Výsledky!HR96)</f>
        <v>0</v>
      </c>
      <c r="AP6" s="152">
        <f>IF(ISBLANK(Výsledky!$HY$3),"",Výsledky!HY96)</f>
        <v>20</v>
      </c>
      <c r="AQ6" s="152">
        <f>IF(ISBLANK(Výsledky!$IF$3),"",Výsledky!IF96)</f>
        <v>30</v>
      </c>
      <c r="AR6" s="152">
        <f>IF(ISBLANK(Výsledky!$IM$3),"",Výsledky!IM96)</f>
        <v>30</v>
      </c>
      <c r="AS6" s="152">
        <f>IF(ISBLANK(Výsledky!$IT$3),"",Výsledky!IT96)</f>
        <v>30</v>
      </c>
      <c r="AT6" s="152">
        <f>IF(ISBLANK(Výsledky!$JA$3),"",Výsledky!JA96)</f>
        <v>80</v>
      </c>
      <c r="AU6" s="152" t="str">
        <f>IF(ISBLANK(Výsledky!$JH$3),"",Výsledky!JH96)</f>
        <v/>
      </c>
      <c r="AV6" s="152" t="str">
        <f>IF(ISBLANK(Výsledky!$JO$3),"",Výsledky!JO96)</f>
        <v/>
      </c>
      <c r="AW6" s="152" t="str">
        <f>IF(ISBLANK(Výsledky!$JV$3),"",Výsledky!JV96)</f>
        <v/>
      </c>
      <c r="AX6" s="152" t="str">
        <f>IF(ISBLANK(Výsledky!$KC$3),"",Výsledky!KC96)</f>
        <v/>
      </c>
      <c r="AY6" s="152" t="str">
        <f>IF(ISBLANK(Výsledky!$KJ$3),"",Výsledky!KJ96)</f>
        <v/>
      </c>
      <c r="AZ6" s="152" t="str">
        <f>IF(ISBLANK(Výsledky!$KQ$3),"",Výsledky!KQ96)</f>
        <v/>
      </c>
      <c r="BA6" s="152" t="str">
        <f>IF(ISBLANK(Výsledky!$KX$3),"",Výsledky!KX96)</f>
        <v/>
      </c>
      <c r="BB6" s="152" t="str">
        <f>IF(ISBLANK(Výsledky!$LE$3),"",Výsledky!LE96)</f>
        <v/>
      </c>
      <c r="BC6" s="152" t="str">
        <f>IF(ISBLANK(Výsledky!$LL$3),"",Výsledky!LL96)</f>
        <v/>
      </c>
      <c r="BD6" s="152" t="str">
        <f>IF(ISBLANK(Výsledky!$LS$3),"",Výsledky!LS96)</f>
        <v/>
      </c>
      <c r="BE6" s="152" t="str">
        <f>IF(ISBLANK(Výsledky!$LZ$3),"",Výsledky!LZ96)</f>
        <v/>
      </c>
      <c r="BF6" s="152" t="str">
        <f>IF(ISBLANK(Výsledky!$MG$3),"",Výsledky!MG96)</f>
        <v/>
      </c>
      <c r="BG6" s="152" t="str">
        <f>IF(ISBLANK(Výsledky!$MN$3),"",Výsledky!MN96)</f>
        <v/>
      </c>
      <c r="BH6" s="152" t="str">
        <f>IF(ISBLANK(Výsledky!$MU$3),"",Výsledky!MU96)</f>
        <v/>
      </c>
      <c r="BI6" s="152" t="str">
        <f>IF(ISBLANK(Výsledky!$NB$3),"",Výsledky!NB96)</f>
        <v/>
      </c>
      <c r="BJ6" s="152" t="str">
        <f>IF(ISBLANK(Výsledky!$NI$3),"",Výsledky!NI96)</f>
        <v/>
      </c>
      <c r="BK6" s="152" t="str">
        <f>IF(ISBLANK(Výsledky!$NP$3),"",Výsledky!NP96)</f>
        <v/>
      </c>
      <c r="BL6" s="152" t="str">
        <f>IF(ISBLANK(Výsledky!$NW$3),"",Výsledky!NW96)</f>
        <v/>
      </c>
      <c r="BM6" s="152" t="str">
        <f>IF(ISBLANK(Výsledky!$OD$3),"",Výsledky!OD96)</f>
        <v/>
      </c>
      <c r="BN6" s="152" t="str">
        <f>IF(ISBLANK(Výsledky!$OK$3),"",Výsledky!OK96)</f>
        <v/>
      </c>
      <c r="BO6" s="152" t="str">
        <f>IF(ISBLANK(Výsledky!$OR$3),"",Výsledky!OR96)</f>
        <v/>
      </c>
      <c r="BP6" s="152" t="str">
        <f>IF(ISBLANK(Výsledky!$OY$3),"",Výsledky!OY96)</f>
        <v/>
      </c>
      <c r="BQ6" s="152" t="str">
        <f>IF(ISBLANK(Výsledky!$PF$3),"",Výsledky!PF96)</f>
        <v/>
      </c>
      <c r="BR6" s="152" t="str">
        <f>IF(ISBLANK(Výsledky!$PM$3),"",Výsledky!PM96)</f>
        <v/>
      </c>
      <c r="BS6" s="152" t="str">
        <f>IF(ISBLANK(Výsledky!$PT$3),"",Výsledky!PT96)</f>
        <v/>
      </c>
      <c r="BT6" s="153" t="str">
        <f>IF(ISBLANK(Výsledky!$QA$3),"",Výsledky!QA96)</f>
        <v/>
      </c>
      <c r="BU6" s="6"/>
      <c r="BV6" s="10"/>
      <c r="BW6" s="11" t="str">
        <f>Tipy!B9</f>
        <v>Alex LFC</v>
      </c>
      <c r="BX6" s="9">
        <f t="shared" si="1"/>
        <v>2</v>
      </c>
      <c r="BY6" s="9">
        <f t="shared" si="2"/>
        <v>1</v>
      </c>
      <c r="BZ6" s="9">
        <f t="shared" si="3"/>
        <v>5</v>
      </c>
      <c r="CA6" s="9">
        <f t="shared" si="4"/>
        <v>12</v>
      </c>
      <c r="CB6" s="9">
        <f t="shared" si="5"/>
        <v>5</v>
      </c>
      <c r="CC6" s="9">
        <f t="shared" si="6"/>
        <v>6</v>
      </c>
      <c r="CD6" s="9">
        <f t="shared" si="7"/>
        <v>6</v>
      </c>
      <c r="CE6" s="9" t="e">
        <f t="shared" si="8"/>
        <v>#N/A</v>
      </c>
      <c r="CF6" s="9" t="e">
        <f t="shared" si="9"/>
        <v>#N/A</v>
      </c>
      <c r="CG6" s="9" t="e">
        <f t="shared" si="10"/>
        <v>#N/A</v>
      </c>
      <c r="CH6" s="9" t="e">
        <f t="shared" si="11"/>
        <v>#N/A</v>
      </c>
      <c r="CI6" s="9" t="e">
        <f t="shared" si="12"/>
        <v>#N/A</v>
      </c>
      <c r="CJ6" s="9" t="e">
        <f t="shared" si="13"/>
        <v>#N/A</v>
      </c>
      <c r="CK6" s="9" t="e">
        <f t="shared" si="14"/>
        <v>#N/A</v>
      </c>
      <c r="CL6" s="9" t="e">
        <f t="shared" si="15"/>
        <v>#N/A</v>
      </c>
      <c r="CM6" s="9" t="e">
        <f t="shared" si="16"/>
        <v>#N/A</v>
      </c>
      <c r="CN6" s="9" t="e">
        <f t="shared" si="17"/>
        <v>#N/A</v>
      </c>
      <c r="CO6" s="9" t="e">
        <f t="shared" si="18"/>
        <v>#N/A</v>
      </c>
      <c r="CP6" s="9" t="e">
        <f t="shared" si="19"/>
        <v>#N/A</v>
      </c>
      <c r="CQ6" s="9" t="e">
        <f t="shared" si="20"/>
        <v>#N/A</v>
      </c>
      <c r="CR6" s="9" t="e">
        <f t="shared" si="21"/>
        <v>#N/A</v>
      </c>
      <c r="CS6" s="9" t="e">
        <f t="shared" si="22"/>
        <v>#N/A</v>
      </c>
      <c r="CT6" s="9" t="e">
        <f t="shared" si="23"/>
        <v>#N/A</v>
      </c>
      <c r="CU6" s="9" t="e">
        <f t="shared" si="24"/>
        <v>#N/A</v>
      </c>
      <c r="CV6" s="9" t="e">
        <f t="shared" si="25"/>
        <v>#N/A</v>
      </c>
      <c r="CW6" s="9" t="e">
        <f t="shared" si="26"/>
        <v>#N/A</v>
      </c>
      <c r="CX6" s="9" t="e">
        <f t="shared" si="27"/>
        <v>#N/A</v>
      </c>
      <c r="CY6" s="9" t="e">
        <f t="shared" si="28"/>
        <v>#N/A</v>
      </c>
      <c r="CZ6" s="9" t="e">
        <f t="shared" si="29"/>
        <v>#N/A</v>
      </c>
      <c r="DA6" s="9" t="e">
        <f t="shared" si="30"/>
        <v>#N/A</v>
      </c>
      <c r="DB6" s="9" t="e">
        <f t="shared" si="31"/>
        <v>#N/A</v>
      </c>
      <c r="DC6" s="9" t="e">
        <f t="shared" si="32"/>
        <v>#N/A</v>
      </c>
      <c r="DD6" s="9" t="e">
        <f t="shared" si="33"/>
        <v>#N/A</v>
      </c>
      <c r="DE6" s="9" t="e">
        <f t="shared" si="34"/>
        <v>#N/A</v>
      </c>
      <c r="DF6" s="9" t="e">
        <f t="shared" si="35"/>
        <v>#N/A</v>
      </c>
      <c r="DG6" s="9" t="e">
        <f t="shared" si="36"/>
        <v>#N/A</v>
      </c>
      <c r="DH6" s="9" t="e">
        <f t="shared" si="37"/>
        <v>#N/A</v>
      </c>
      <c r="DI6" s="9" t="e">
        <f t="shared" si="38"/>
        <v>#N/A</v>
      </c>
      <c r="DJ6" s="9" t="e">
        <f t="shared" si="39"/>
        <v>#N/A</v>
      </c>
      <c r="DK6" s="9" t="e">
        <f t="shared" si="40"/>
        <v>#N/A</v>
      </c>
      <c r="DL6" s="9" t="e">
        <f t="shared" si="41"/>
        <v>#N/A</v>
      </c>
      <c r="DM6" s="9" t="e">
        <f t="shared" si="42"/>
        <v>#N/A</v>
      </c>
      <c r="DN6" s="9" t="e">
        <f t="shared" si="43"/>
        <v>#N/A</v>
      </c>
      <c r="DO6" s="9" t="e">
        <f t="shared" si="44"/>
        <v>#N/A</v>
      </c>
      <c r="DP6" s="9" t="e">
        <f t="shared" si="45"/>
        <v>#N/A</v>
      </c>
      <c r="DQ6" s="9" t="e">
        <f t="shared" si="46"/>
        <v>#N/A</v>
      </c>
      <c r="DR6" s="9" t="e">
        <f t="shared" si="47"/>
        <v>#N/A</v>
      </c>
      <c r="DS6" s="9" t="e">
        <f t="shared" si="48"/>
        <v>#N/A</v>
      </c>
      <c r="DT6" s="9" t="e">
        <f t="shared" si="49"/>
        <v>#N/A</v>
      </c>
      <c r="DU6" s="9" t="e">
        <f t="shared" si="50"/>
        <v>#N/A</v>
      </c>
      <c r="DV6" s="9" t="e">
        <f t="shared" si="51"/>
        <v>#N/A</v>
      </c>
      <c r="DW6" s="9" t="e">
        <f t="shared" si="52"/>
        <v>#N/A</v>
      </c>
      <c r="DX6" s="9" t="e">
        <f t="shared" si="53"/>
        <v>#N/A</v>
      </c>
      <c r="DY6" s="9" t="e">
        <f t="shared" si="54"/>
        <v>#N/A</v>
      </c>
      <c r="DZ6" s="9" t="e">
        <f t="shared" si="55"/>
        <v>#N/A</v>
      </c>
      <c r="EA6" s="9" t="e">
        <f t="shared" si="56"/>
        <v>#N/A</v>
      </c>
      <c r="EB6" s="9" t="e">
        <f t="shared" si="57"/>
        <v>#N/A</v>
      </c>
      <c r="EC6" s="9" t="e">
        <f t="shared" si="58"/>
        <v>#N/A</v>
      </c>
      <c r="ED6" s="9" t="e">
        <f t="shared" si="59"/>
        <v>#N/A</v>
      </c>
      <c r="EE6" s="9" t="e">
        <f t="shared" si="60"/>
        <v>#N/A</v>
      </c>
      <c r="EF6" s="9" t="e">
        <f t="shared" si="61"/>
        <v>#N/A</v>
      </c>
      <c r="EG6" s="9" t="e">
        <f t="shared" si="62"/>
        <v>#N/A</v>
      </c>
      <c r="EH6" s="9" t="e">
        <f t="shared" si="63"/>
        <v>#N/A</v>
      </c>
    </row>
    <row r="7" spans="1:138" ht="15.75" customHeight="1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 t="shared" si="0"/>
        <v>1460</v>
      </c>
      <c r="F7" s="306">
        <f>IF(ISBLANK(Výsledky!$I$3),"-",SUM(J7:M7,O7,Q7,S7:T7,V7,X7,Z7:AA7,AC7:AE7,AG7:AI7,AK7:AM7,AP7,AR7,AT7:AU7,AW7:AX7,BA7,BC7:BD7,BF7,BH7,BJ7,BL7,BN7,BP7,BR7:BS7))</f>
        <v>880</v>
      </c>
      <c r="G7" s="151">
        <f>IF(ISBLANK(Výsledky!$AK$3),"-",SUM(N7,R7,U7,Y7,AB7,AF7,AV7,BB7,BG7,BI7,BM7,BO7,BT7))</f>
        <v>280</v>
      </c>
      <c r="H7" s="151">
        <f>IF(ISBLANK(Výsledky!$AY$3),"-",SUM(P7,W7,AJ7,AO7,AQ7,AY7))</f>
        <v>210</v>
      </c>
      <c r="I7" s="167">
        <f>IF(ISBLANK(Výsledky!$HK$3),"-",SUM(AN7,AS7,AZ7,BE7,BK7,BQ7))</f>
        <v>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 t="str">
        <f>IF(ISBLANK(Výsledky!$GP$3),"",Výsledky!GP87)</f>
        <v/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 t="str">
        <f>IF(ISBLANK(Výsledky!$JH$3),"",Výsledky!JH87)</f>
        <v/>
      </c>
      <c r="AV7" s="152" t="str">
        <f>IF(ISBLANK(Výsledky!$JO$3),"",Výsledky!JO87)</f>
        <v/>
      </c>
      <c r="AW7" s="152" t="str">
        <f>IF(ISBLANK(Výsledky!$JV$3),"",Výsledky!JV87)</f>
        <v/>
      </c>
      <c r="AX7" s="152" t="str">
        <f>IF(ISBLANK(Výsledky!$KC$3),"",Výsledky!KC87)</f>
        <v/>
      </c>
      <c r="AY7" s="152" t="str">
        <f>IF(ISBLANK(Výsledky!$KJ$3),"",Výsledky!KJ87)</f>
        <v/>
      </c>
      <c r="AZ7" s="152" t="str">
        <f>IF(ISBLANK(Výsledky!$KQ$3),"",Výsledky!KQ87)</f>
        <v/>
      </c>
      <c r="BA7" s="152" t="str">
        <f>IF(ISBLANK(Výsledky!$KX$3),"",Výsledky!KX87)</f>
        <v/>
      </c>
      <c r="BB7" s="152" t="str">
        <f>IF(ISBLANK(Výsledky!$LE$3),"",Výsledky!LE87)</f>
        <v/>
      </c>
      <c r="BC7" s="152" t="str">
        <f>IF(ISBLANK(Výsledky!$LL$3),"",Výsledky!LL87)</f>
        <v/>
      </c>
      <c r="BD7" s="152" t="str">
        <f>IF(ISBLANK(Výsledky!$LS$3),"",Výsledky!LS87)</f>
        <v/>
      </c>
      <c r="BE7" s="152" t="str">
        <f>IF(ISBLANK(Výsledky!$LZ$3),"",Výsledky!LZ87)</f>
        <v/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1"/>
        <v>24</v>
      </c>
      <c r="BY7" s="9">
        <f t="shared" si="2"/>
        <v>29</v>
      </c>
      <c r="BZ7" s="9">
        <f t="shared" si="3"/>
        <v>31</v>
      </c>
      <c r="CA7" s="9">
        <f t="shared" si="4"/>
        <v>49</v>
      </c>
      <c r="CB7" s="9">
        <f t="shared" si="5"/>
        <v>32</v>
      </c>
      <c r="CC7" s="9">
        <f t="shared" si="6"/>
        <v>32</v>
      </c>
      <c r="CD7" s="9">
        <f t="shared" si="7"/>
        <v>41</v>
      </c>
      <c r="CE7" s="9" t="e">
        <f t="shared" si="8"/>
        <v>#N/A</v>
      </c>
      <c r="CF7" s="9" t="e">
        <f t="shared" si="9"/>
        <v>#N/A</v>
      </c>
      <c r="CG7" s="9" t="e">
        <f t="shared" si="10"/>
        <v>#N/A</v>
      </c>
      <c r="CH7" s="9" t="e">
        <f t="shared" si="11"/>
        <v>#N/A</v>
      </c>
      <c r="CI7" s="9" t="e">
        <f t="shared" si="12"/>
        <v>#N/A</v>
      </c>
      <c r="CJ7" s="9" t="e">
        <f t="shared" si="13"/>
        <v>#N/A</v>
      </c>
      <c r="CK7" s="9" t="e">
        <f t="shared" si="14"/>
        <v>#N/A</v>
      </c>
      <c r="CL7" s="9" t="e">
        <f t="shared" si="15"/>
        <v>#N/A</v>
      </c>
      <c r="CM7" s="9" t="e">
        <f t="shared" si="16"/>
        <v>#N/A</v>
      </c>
      <c r="CN7" s="9" t="e">
        <f t="shared" si="17"/>
        <v>#N/A</v>
      </c>
      <c r="CO7" s="9" t="e">
        <f t="shared" si="18"/>
        <v>#N/A</v>
      </c>
      <c r="CP7" s="9" t="e">
        <f t="shared" si="19"/>
        <v>#N/A</v>
      </c>
      <c r="CQ7" s="9" t="e">
        <f t="shared" si="20"/>
        <v>#N/A</v>
      </c>
      <c r="CR7" s="9" t="e">
        <f t="shared" si="21"/>
        <v>#N/A</v>
      </c>
      <c r="CS7" s="9" t="e">
        <f t="shared" si="22"/>
        <v>#N/A</v>
      </c>
      <c r="CT7" s="9" t="e">
        <f t="shared" si="23"/>
        <v>#N/A</v>
      </c>
      <c r="CU7" s="9" t="e">
        <f t="shared" si="24"/>
        <v>#N/A</v>
      </c>
      <c r="CV7" s="9" t="e">
        <f t="shared" si="25"/>
        <v>#N/A</v>
      </c>
      <c r="CW7" s="9" t="e">
        <f t="shared" si="26"/>
        <v>#N/A</v>
      </c>
      <c r="CX7" s="9" t="e">
        <f t="shared" si="27"/>
        <v>#N/A</v>
      </c>
      <c r="CY7" s="9" t="e">
        <f t="shared" si="28"/>
        <v>#N/A</v>
      </c>
      <c r="CZ7" s="9" t="e">
        <f t="shared" si="29"/>
        <v>#N/A</v>
      </c>
      <c r="DA7" s="9" t="e">
        <f t="shared" si="30"/>
        <v>#N/A</v>
      </c>
      <c r="DB7" s="9" t="e">
        <f t="shared" si="31"/>
        <v>#N/A</v>
      </c>
      <c r="DC7" s="9" t="e">
        <f t="shared" si="32"/>
        <v>#N/A</v>
      </c>
      <c r="DD7" s="9" t="e">
        <f t="shared" si="33"/>
        <v>#N/A</v>
      </c>
      <c r="DE7" s="9" t="e">
        <f t="shared" si="34"/>
        <v>#N/A</v>
      </c>
      <c r="DF7" s="9" t="e">
        <f t="shared" si="35"/>
        <v>#N/A</v>
      </c>
      <c r="DG7" s="9" t="e">
        <f t="shared" si="36"/>
        <v>#N/A</v>
      </c>
      <c r="DH7" s="9" t="e">
        <f t="shared" si="37"/>
        <v>#N/A</v>
      </c>
      <c r="DI7" s="9" t="e">
        <f t="shared" si="38"/>
        <v>#N/A</v>
      </c>
      <c r="DJ7" s="9" t="e">
        <f t="shared" si="39"/>
        <v>#N/A</v>
      </c>
      <c r="DK7" s="9" t="e">
        <f t="shared" si="40"/>
        <v>#N/A</v>
      </c>
      <c r="DL7" s="9" t="e">
        <f t="shared" si="41"/>
        <v>#N/A</v>
      </c>
      <c r="DM7" s="9" t="e">
        <f t="shared" si="42"/>
        <v>#N/A</v>
      </c>
      <c r="DN7" s="9" t="e">
        <f t="shared" si="43"/>
        <v>#N/A</v>
      </c>
      <c r="DO7" s="9" t="e">
        <f t="shared" si="44"/>
        <v>#N/A</v>
      </c>
      <c r="DP7" s="9" t="e">
        <f t="shared" si="45"/>
        <v>#N/A</v>
      </c>
      <c r="DQ7" s="9" t="e">
        <f t="shared" si="46"/>
        <v>#N/A</v>
      </c>
      <c r="DR7" s="9" t="e">
        <f t="shared" si="47"/>
        <v>#N/A</v>
      </c>
      <c r="DS7" s="9" t="e">
        <f t="shared" si="48"/>
        <v>#N/A</v>
      </c>
      <c r="DT7" s="9" t="e">
        <f t="shared" si="49"/>
        <v>#N/A</v>
      </c>
      <c r="DU7" s="9" t="e">
        <f t="shared" si="50"/>
        <v>#N/A</v>
      </c>
      <c r="DV7" s="9" t="e">
        <f t="shared" si="51"/>
        <v>#N/A</v>
      </c>
      <c r="DW7" s="9" t="e">
        <f t="shared" si="52"/>
        <v>#N/A</v>
      </c>
      <c r="DX7" s="9" t="e">
        <f t="shared" si="53"/>
        <v>#N/A</v>
      </c>
      <c r="DY7" s="9" t="e">
        <f t="shared" si="54"/>
        <v>#N/A</v>
      </c>
      <c r="DZ7" s="9" t="e">
        <f t="shared" si="55"/>
        <v>#N/A</v>
      </c>
      <c r="EA7" s="9" t="e">
        <f t="shared" si="56"/>
        <v>#N/A</v>
      </c>
      <c r="EB7" s="9" t="e">
        <f t="shared" si="57"/>
        <v>#N/A</v>
      </c>
      <c r="EC7" s="9" t="e">
        <f t="shared" si="58"/>
        <v>#N/A</v>
      </c>
      <c r="ED7" s="9" t="e">
        <f t="shared" si="59"/>
        <v>#N/A</v>
      </c>
      <c r="EE7" s="9" t="e">
        <f t="shared" si="60"/>
        <v>#N/A</v>
      </c>
      <c r="EF7" s="9" t="e">
        <f t="shared" si="61"/>
        <v>#N/A</v>
      </c>
      <c r="EG7" s="9" t="e">
        <f t="shared" si="62"/>
        <v>#N/A</v>
      </c>
      <c r="EH7" s="9" t="e">
        <f t="shared" si="63"/>
        <v>#N/A</v>
      </c>
    </row>
    <row r="8" spans="1:138" ht="15.75" customHeight="1">
      <c r="A8" s="1"/>
      <c r="B8" s="155" t="s">
        <v>172</v>
      </c>
      <c r="C8" s="161">
        <f>Tipy!A96</f>
        <v>36</v>
      </c>
      <c r="D8" s="179" t="str">
        <f>Tipy!B96</f>
        <v>sugar</v>
      </c>
      <c r="E8" s="308">
        <f t="shared" si="0"/>
        <v>1430</v>
      </c>
      <c r="F8" s="306">
        <f>IF(ISBLANK(Výsledky!$I$3),"-",SUM(J8:M8,O8,Q8,S8:T8,V8,X8,Z8:AA8,AC8:AE8,AG8:AI8,AK8:AM8,AP8,AR8,AT8:AU8,AW8:AX8,BA8,BC8:BD8,BF8,BH8,BJ8,BL8,BN8,BP8,BR8:BS8))</f>
        <v>910</v>
      </c>
      <c r="G8" s="151">
        <f>IF(ISBLANK(Výsledky!$AK$3),"-",SUM(N8,R8,U8,Y8,AB8,AF8,AV8,BB8,BG8,BI8,BM8,BO8,BT8))</f>
        <v>240</v>
      </c>
      <c r="H8" s="151">
        <f>IF(ISBLANK(Výsledky!$AY$3),"-",SUM(P8,W8,AJ8,AO8,AQ8,AY8))</f>
        <v>210</v>
      </c>
      <c r="I8" s="167">
        <f>IF(ISBLANK(Výsledky!$HK$3),"-",SUM(AN8,AS8,AZ8,BE8,BK8,BQ8))</f>
        <v>70</v>
      </c>
      <c r="J8" s="164">
        <f>IF(ISBLANK(Výsledky!$I$3),"",Výsledky!I102)</f>
        <v>60</v>
      </c>
      <c r="K8" s="152">
        <f>IF(ISBLANK(Výsledky!$P$3),"",Výsledky!P102)</f>
        <v>60</v>
      </c>
      <c r="L8" s="152">
        <f>IF(ISBLANK(Výsledky!$W$3),"",Výsledky!W102)</f>
        <v>40</v>
      </c>
      <c r="M8" s="152">
        <f>IF(ISBLANK(Výsledky!$AD$3),"",Výsledky!AD102)</f>
        <v>60</v>
      </c>
      <c r="N8" s="152">
        <f>IF(ISBLANK(Výsledky!$AK$3),"",Výsledky!AK102)</f>
        <v>20</v>
      </c>
      <c r="O8" s="152">
        <f>IF(ISBLANK(Výsledky!$AR$3),"",Výsledky!AR102)</f>
        <v>80</v>
      </c>
      <c r="P8" s="152">
        <f>IF(ISBLANK(Výsledky!$AY$3),"",Výsledky!AY102)</f>
        <v>60</v>
      </c>
      <c r="Q8" s="152">
        <f>IF(ISBLANK(Výsledky!$BF$3),"",Výsledky!BF102)</f>
        <v>30</v>
      </c>
      <c r="R8" s="152">
        <f>IF(ISBLANK(Výsledky!$BM$3),"",Výsledky!BM102)</f>
        <v>50</v>
      </c>
      <c r="S8" s="152">
        <f>IF(ISBLANK(Výsledky!$BT$3),"",Výsledky!BT102)</f>
        <v>50</v>
      </c>
      <c r="T8" s="152">
        <f>IF(ISBLANK(Výsledky!$CA$3),"",Výsledky!CA102)</f>
        <v>50</v>
      </c>
      <c r="U8" s="152">
        <f>IF(ISBLANK(Výsledky!$CH$3),"",Výsledky!CH102)</f>
        <v>30</v>
      </c>
      <c r="V8" s="152">
        <f>IF(ISBLANK(Výsledky!$CO$3),"",Výsledky!CO102)</f>
        <v>50</v>
      </c>
      <c r="W8" s="152">
        <f>IF(ISBLANK(Výsledky!$CV$3),"",Výsledky!CV102)</f>
        <v>50</v>
      </c>
      <c r="X8" s="152">
        <f>IF(ISBLANK(Výsledky!$DC$3),"",Výsledky!DC102)</f>
        <v>0</v>
      </c>
      <c r="Y8" s="152" t="str">
        <f>IF(ISBLANK(Výsledky!$DJ$3),"",Výsledky!DJ102)</f>
        <v>-</v>
      </c>
      <c r="Z8" s="152">
        <f>IF(ISBLANK(Výsledky!$DQ$3),"",Výsledky!DQ102)</f>
        <v>10</v>
      </c>
      <c r="AA8" s="152">
        <f>IF(ISBLANK(Výsledky!$DX$3),"",Výsledky!DX102)</f>
        <v>60</v>
      </c>
      <c r="AB8" s="152">
        <f>IF(ISBLANK(Výsledky!$EE$3),"",Výsledky!EE102)</f>
        <v>60</v>
      </c>
      <c r="AC8" s="152">
        <f>IF(ISBLANK(Výsledky!$EL$3),"",Výsledky!EL102)</f>
        <v>30</v>
      </c>
      <c r="AD8" s="152">
        <f>IF(ISBLANK(Výsledky!$ES$3),"",Výsledky!ES102)</f>
        <v>50</v>
      </c>
      <c r="AE8" s="152">
        <f>IF(ISBLANK(Výsledky!$EZ$3),"",Výsledky!EZ102)</f>
        <v>30</v>
      </c>
      <c r="AF8" s="152">
        <f>IF(ISBLANK(Výsledky!$FG$3),"",Výsledky!FG102)</f>
        <v>80</v>
      </c>
      <c r="AG8" s="152">
        <f>IF(ISBLANK(Výsledky!$FN$3),"",Výsledky!FN102)</f>
        <v>50</v>
      </c>
      <c r="AH8" s="152">
        <f>IF(ISBLANK(Výsledky!$FU$3),"",Výsledky!FU102)</f>
        <v>50</v>
      </c>
      <c r="AI8" s="152">
        <f>IF(ISBLANK(Výsledky!$GB$3),"",Výsledky!GB102)</f>
        <v>20</v>
      </c>
      <c r="AJ8" s="152">
        <f>IF(ISBLANK(Výsledky!$GI$3),"",Výsledky!GI102)</f>
        <v>30</v>
      </c>
      <c r="AK8" s="152" t="str">
        <f>IF(ISBLANK(Výsledky!$GP$3),"",Výsledky!GP102)</f>
        <v/>
      </c>
      <c r="AL8" s="152" t="str">
        <f>IF(ISBLANK(Výsledky!$GW$3),"",Výsledky!GW102)</f>
        <v>-</v>
      </c>
      <c r="AM8" s="152">
        <f>IF(ISBLANK(Výsledky!$HD$3),"",Výsledky!HD102)</f>
        <v>50</v>
      </c>
      <c r="AN8" s="152">
        <f>IF(ISBLANK(Výsledky!$HK$3),"",Výsledky!HK102)</f>
        <v>20</v>
      </c>
      <c r="AO8" s="152">
        <f>IF(ISBLANK(Výsledky!$HR$3),"",Výsledky!HR102)</f>
        <v>0</v>
      </c>
      <c r="AP8" s="152" t="str">
        <f>IF(ISBLANK(Výsledky!$HY$3),"",Výsledky!HY102)</f>
        <v>-</v>
      </c>
      <c r="AQ8" s="152">
        <f>IF(ISBLANK(Výsledky!$IF$3),"",Výsledky!IF102)</f>
        <v>70</v>
      </c>
      <c r="AR8" s="152">
        <f>IF(ISBLANK(Výsledky!$IM$3),"",Výsledky!IM102)</f>
        <v>30</v>
      </c>
      <c r="AS8" s="152">
        <f>IF(ISBLANK(Výsledky!$IT$3),"",Výsledky!IT102)</f>
        <v>50</v>
      </c>
      <c r="AT8" s="152">
        <f>IF(ISBLANK(Výsledky!$JA$3),"",Výsledky!JA102)</f>
        <v>50</v>
      </c>
      <c r="AU8" s="152" t="str">
        <f>IF(ISBLANK(Výsledky!$JH$3),"",Výsledky!JH102)</f>
        <v/>
      </c>
      <c r="AV8" s="152" t="str">
        <f>IF(ISBLANK(Výsledky!$JO$3),"",Výsledky!JO102)</f>
        <v/>
      </c>
      <c r="AW8" s="152" t="str">
        <f>IF(ISBLANK(Výsledky!$JV$3),"",Výsledky!JV102)</f>
        <v/>
      </c>
      <c r="AX8" s="152" t="str">
        <f>IF(ISBLANK(Výsledky!$KC$3),"",Výsledky!KC102)</f>
        <v/>
      </c>
      <c r="AY8" s="152" t="str">
        <f>IF(ISBLANK(Výsledky!$KJ$3),"",Výsledky!KJ102)</f>
        <v/>
      </c>
      <c r="AZ8" s="152" t="str">
        <f>IF(ISBLANK(Výsledky!$KQ$3),"",Výsledky!KQ102)</f>
        <v/>
      </c>
      <c r="BA8" s="152" t="str">
        <f>IF(ISBLANK(Výsledky!$KX$3),"",Výsledky!KX102)</f>
        <v/>
      </c>
      <c r="BB8" s="152" t="str">
        <f>IF(ISBLANK(Výsledky!$LE$3),"",Výsledky!LE102)</f>
        <v/>
      </c>
      <c r="BC8" s="152" t="str">
        <f>IF(ISBLANK(Výsledky!$LL$3),"",Výsledky!LL102)</f>
        <v/>
      </c>
      <c r="BD8" s="152" t="str">
        <f>IF(ISBLANK(Výsledky!$LS$3),"",Výsledky!LS102)</f>
        <v/>
      </c>
      <c r="BE8" s="152" t="str">
        <f>IF(ISBLANK(Výsledky!$LZ$3),"",Výsledky!LZ102)</f>
        <v/>
      </c>
      <c r="BF8" s="152" t="str">
        <f>IF(ISBLANK(Výsledky!$MG$3),"",Výsledky!MG102)</f>
        <v/>
      </c>
      <c r="BG8" s="152" t="str">
        <f>IF(ISBLANK(Výsledky!$MN$3),"",Výsledky!MN102)</f>
        <v/>
      </c>
      <c r="BH8" s="152" t="str">
        <f>IF(ISBLANK(Výsledky!$MU$3),"",Výsledky!MU102)</f>
        <v/>
      </c>
      <c r="BI8" s="152" t="str">
        <f>IF(ISBLANK(Výsledky!$NB$3),"",Výsledky!NB102)</f>
        <v/>
      </c>
      <c r="BJ8" s="152" t="str">
        <f>IF(ISBLANK(Výsledky!$NI$3),"",Výsledky!NI102)</f>
        <v/>
      </c>
      <c r="BK8" s="152" t="str">
        <f>IF(ISBLANK(Výsledky!$NP$3),"",Výsledky!NP102)</f>
        <v/>
      </c>
      <c r="BL8" s="152" t="str">
        <f>IF(ISBLANK(Výsledky!$NW$3),"",Výsledky!NW102)</f>
        <v/>
      </c>
      <c r="BM8" s="152" t="str">
        <f>IF(ISBLANK(Výsledky!$OD$3),"",Výsledky!OD102)</f>
        <v/>
      </c>
      <c r="BN8" s="152" t="str">
        <f>IF(ISBLANK(Výsledky!$OK$3),"",Výsledky!OK102)</f>
        <v/>
      </c>
      <c r="BO8" s="152" t="str">
        <f>IF(ISBLANK(Výsledky!$OR$3),"",Výsledky!OR102)</f>
        <v/>
      </c>
      <c r="BP8" s="152" t="str">
        <f>IF(ISBLANK(Výsledky!$OY$3),"",Výsledky!OY102)</f>
        <v/>
      </c>
      <c r="BQ8" s="152" t="str">
        <f>IF(ISBLANK(Výsledky!$PF$3),"",Výsledky!PF102)</f>
        <v/>
      </c>
      <c r="BR8" s="152" t="str">
        <f>IF(ISBLANK(Výsledky!$PM$3),"",Výsledky!PM102)</f>
        <v/>
      </c>
      <c r="BS8" s="152" t="str">
        <f>IF(ISBLANK(Výsledky!$PT$3),"",Výsledky!PT102)</f>
        <v/>
      </c>
      <c r="BT8" s="153" t="str">
        <f>IF(ISBLANK(Výsledky!$QA$3),"",Výsledky!QA102)</f>
        <v/>
      </c>
      <c r="BU8" s="6"/>
      <c r="BV8" s="10"/>
      <c r="BW8" s="11" t="str">
        <f>Tipy!B11</f>
        <v>bazhuka</v>
      </c>
      <c r="BX8" s="9">
        <f t="shared" si="1"/>
        <v>63</v>
      </c>
      <c r="BY8" s="9">
        <f t="shared" si="2"/>
        <v>51</v>
      </c>
      <c r="BZ8" s="9">
        <f t="shared" si="3"/>
        <v>36</v>
      </c>
      <c r="CA8" s="9">
        <f t="shared" si="4"/>
        <v>26</v>
      </c>
      <c r="CB8" s="9">
        <f t="shared" si="5"/>
        <v>14</v>
      </c>
      <c r="CC8" s="9">
        <f t="shared" si="6"/>
        <v>18</v>
      </c>
      <c r="CD8" s="9">
        <f t="shared" si="7"/>
        <v>15</v>
      </c>
      <c r="CE8" s="9" t="e">
        <f t="shared" si="8"/>
        <v>#N/A</v>
      </c>
      <c r="CF8" s="9" t="e">
        <f t="shared" si="9"/>
        <v>#N/A</v>
      </c>
      <c r="CG8" s="9" t="e">
        <f t="shared" si="10"/>
        <v>#N/A</v>
      </c>
      <c r="CH8" s="9" t="e">
        <f t="shared" si="11"/>
        <v>#N/A</v>
      </c>
      <c r="CI8" s="9" t="e">
        <f t="shared" si="12"/>
        <v>#N/A</v>
      </c>
      <c r="CJ8" s="9" t="e">
        <f t="shared" si="13"/>
        <v>#N/A</v>
      </c>
      <c r="CK8" s="9" t="e">
        <f t="shared" si="14"/>
        <v>#N/A</v>
      </c>
      <c r="CL8" s="9" t="e">
        <f t="shared" si="15"/>
        <v>#N/A</v>
      </c>
      <c r="CM8" s="9" t="e">
        <f t="shared" si="16"/>
        <v>#N/A</v>
      </c>
      <c r="CN8" s="9" t="e">
        <f t="shared" si="17"/>
        <v>#N/A</v>
      </c>
      <c r="CO8" s="9" t="e">
        <f t="shared" si="18"/>
        <v>#N/A</v>
      </c>
      <c r="CP8" s="9" t="e">
        <f t="shared" si="19"/>
        <v>#N/A</v>
      </c>
      <c r="CQ8" s="9" t="e">
        <f t="shared" si="20"/>
        <v>#N/A</v>
      </c>
      <c r="CR8" s="9" t="e">
        <f t="shared" si="21"/>
        <v>#N/A</v>
      </c>
      <c r="CS8" s="9" t="e">
        <f t="shared" si="22"/>
        <v>#N/A</v>
      </c>
      <c r="CT8" s="9" t="e">
        <f t="shared" si="23"/>
        <v>#N/A</v>
      </c>
      <c r="CU8" s="9" t="e">
        <f t="shared" si="24"/>
        <v>#N/A</v>
      </c>
      <c r="CV8" s="9" t="e">
        <f t="shared" si="25"/>
        <v>#N/A</v>
      </c>
      <c r="CW8" s="9" t="e">
        <f t="shared" si="26"/>
        <v>#N/A</v>
      </c>
      <c r="CX8" s="9" t="e">
        <f t="shared" si="27"/>
        <v>#N/A</v>
      </c>
      <c r="CY8" s="9" t="e">
        <f t="shared" si="28"/>
        <v>#N/A</v>
      </c>
      <c r="CZ8" s="9" t="e">
        <f t="shared" si="29"/>
        <v>#N/A</v>
      </c>
      <c r="DA8" s="9" t="e">
        <f t="shared" si="30"/>
        <v>#N/A</v>
      </c>
      <c r="DB8" s="9" t="e">
        <f t="shared" si="31"/>
        <v>#N/A</v>
      </c>
      <c r="DC8" s="9" t="e">
        <f t="shared" si="32"/>
        <v>#N/A</v>
      </c>
      <c r="DD8" s="9" t="e">
        <f t="shared" si="33"/>
        <v>#N/A</v>
      </c>
      <c r="DE8" s="9" t="e">
        <f t="shared" si="34"/>
        <v>#N/A</v>
      </c>
      <c r="DF8" s="9" t="e">
        <f t="shared" si="35"/>
        <v>#N/A</v>
      </c>
      <c r="DG8" s="9" t="e">
        <f t="shared" si="36"/>
        <v>#N/A</v>
      </c>
      <c r="DH8" s="9" t="e">
        <f t="shared" si="37"/>
        <v>#N/A</v>
      </c>
      <c r="DI8" s="9" t="e">
        <f t="shared" si="38"/>
        <v>#N/A</v>
      </c>
      <c r="DJ8" s="9" t="e">
        <f t="shared" si="39"/>
        <v>#N/A</v>
      </c>
      <c r="DK8" s="9" t="e">
        <f t="shared" si="40"/>
        <v>#N/A</v>
      </c>
      <c r="DL8" s="9" t="e">
        <f t="shared" si="41"/>
        <v>#N/A</v>
      </c>
      <c r="DM8" s="9" t="e">
        <f t="shared" si="42"/>
        <v>#N/A</v>
      </c>
      <c r="DN8" s="9" t="e">
        <f t="shared" si="43"/>
        <v>#N/A</v>
      </c>
      <c r="DO8" s="9" t="e">
        <f t="shared" si="44"/>
        <v>#N/A</v>
      </c>
      <c r="DP8" s="9" t="e">
        <f t="shared" si="45"/>
        <v>#N/A</v>
      </c>
      <c r="DQ8" s="9" t="e">
        <f t="shared" si="46"/>
        <v>#N/A</v>
      </c>
      <c r="DR8" s="9" t="e">
        <f t="shared" si="47"/>
        <v>#N/A</v>
      </c>
      <c r="DS8" s="9" t="e">
        <f t="shared" si="48"/>
        <v>#N/A</v>
      </c>
      <c r="DT8" s="9" t="e">
        <f t="shared" si="49"/>
        <v>#N/A</v>
      </c>
      <c r="DU8" s="9" t="e">
        <f t="shared" si="50"/>
        <v>#N/A</v>
      </c>
      <c r="DV8" s="9" t="e">
        <f t="shared" si="51"/>
        <v>#N/A</v>
      </c>
      <c r="DW8" s="9" t="e">
        <f t="shared" si="52"/>
        <v>#N/A</v>
      </c>
      <c r="DX8" s="9" t="e">
        <f t="shared" si="53"/>
        <v>#N/A</v>
      </c>
      <c r="DY8" s="9" t="e">
        <f t="shared" si="54"/>
        <v>#N/A</v>
      </c>
      <c r="DZ8" s="9" t="e">
        <f t="shared" si="55"/>
        <v>#N/A</v>
      </c>
      <c r="EA8" s="9" t="e">
        <f t="shared" si="56"/>
        <v>#N/A</v>
      </c>
      <c r="EB8" s="9" t="e">
        <f t="shared" si="57"/>
        <v>#N/A</v>
      </c>
      <c r="EC8" s="9" t="e">
        <f t="shared" si="58"/>
        <v>#N/A</v>
      </c>
      <c r="ED8" s="9" t="e">
        <f t="shared" si="59"/>
        <v>#N/A</v>
      </c>
      <c r="EE8" s="9" t="e">
        <f t="shared" si="60"/>
        <v>#N/A</v>
      </c>
      <c r="EF8" s="9" t="e">
        <f t="shared" si="61"/>
        <v>#N/A</v>
      </c>
      <c r="EG8" s="9" t="e">
        <f t="shared" si="62"/>
        <v>#N/A</v>
      </c>
      <c r="EH8" s="9" t="e">
        <f t="shared" si="63"/>
        <v>#N/A</v>
      </c>
    </row>
    <row r="9" spans="1:138" ht="15.75" customHeight="1">
      <c r="A9" s="1"/>
      <c r="B9" s="155" t="s">
        <v>173</v>
      </c>
      <c r="C9" s="161">
        <f>Tipy!A15</f>
        <v>34</v>
      </c>
      <c r="D9" s="179" t="str">
        <f>Tipy!B15</f>
        <v>Burton</v>
      </c>
      <c r="E9" s="308">
        <f t="shared" si="0"/>
        <v>1410</v>
      </c>
      <c r="F9" s="306">
        <f>IF(ISBLANK(Výsledky!$I$3),"-",SUM(J9:M9,O9,Q9,S9:T9,V9,X9,Z9:AA9,AC9:AE9,AG9:AI9,AK9:AM9,AP9,AR9,AT9:AU9,AW9:AX9,BA9,BC9:BD9,BF9,BH9,BJ9,BL9,BN9,BP9,BR9:BS9))</f>
        <v>1030</v>
      </c>
      <c r="G9" s="151">
        <f>IF(ISBLANK(Výsledky!$AK$3),"-",SUM(N9,R9,U9,Y9,AB9,AF9,AV9,BB9,BG9,BI9,BM9,BO9,BT9))</f>
        <v>120</v>
      </c>
      <c r="H9" s="151">
        <f>IF(ISBLANK(Výsledky!$AY$3),"-",SUM(P9,W9,AJ9,AO9,AQ9,AY9))</f>
        <v>180</v>
      </c>
      <c r="I9" s="167">
        <f>IF(ISBLANK(Výsledky!$HK$3),"-",SUM(AN9,AS9,AZ9,BE9,BK9,BQ9))</f>
        <v>80</v>
      </c>
      <c r="J9" s="164">
        <f>IF(ISBLANK(Výsledky!$I$3),"",Výsledky!I21)</f>
        <v>80</v>
      </c>
      <c r="K9" s="152">
        <f>IF(ISBLANK(Výsledky!$P$3),"",Výsledky!P21)</f>
        <v>80</v>
      </c>
      <c r="L9" s="152">
        <f>IF(ISBLANK(Výsledky!$W$3),"",Výsledky!W21)</f>
        <v>80</v>
      </c>
      <c r="M9" s="152">
        <f>IF(ISBLANK(Výsledky!$AD$3),"",Výsledky!AD21)</f>
        <v>70</v>
      </c>
      <c r="N9" s="152">
        <f>IF(ISBLANK(Výsledky!$AK$3),"",Výsledky!AK21)</f>
        <v>40</v>
      </c>
      <c r="O9" s="152">
        <f>IF(ISBLANK(Výsledky!$AR$3),"",Výsledky!AR21)</f>
        <v>50</v>
      </c>
      <c r="P9" s="152">
        <f>IF(ISBLANK(Výsledky!$AY$3),"",Výsledky!AY21)</f>
        <v>30</v>
      </c>
      <c r="Q9" s="152" t="str">
        <f>IF(ISBLANK(Výsledky!$BF$3),"",Výsledky!BF21)</f>
        <v>-</v>
      </c>
      <c r="R9" s="152">
        <f>IF(ISBLANK(Výsledky!$BM$3),"",Výsledky!BM21)</f>
        <v>30</v>
      </c>
      <c r="S9" s="152">
        <f>IF(ISBLANK(Výsledky!$BT$3),"",Výsledky!BT21)</f>
        <v>60</v>
      </c>
      <c r="T9" s="152">
        <f>IF(ISBLANK(Výsledky!$CA$3),"",Výsledky!CA21)</f>
        <v>50</v>
      </c>
      <c r="U9" s="152">
        <f>IF(ISBLANK(Výsledky!$CH$3),"",Výsledky!CH21)</f>
        <v>30</v>
      </c>
      <c r="V9" s="152">
        <f>IF(ISBLANK(Výsledky!$CO$3),"",Výsledky!CO21)</f>
        <v>40</v>
      </c>
      <c r="W9" s="152">
        <f>IF(ISBLANK(Výsledky!$CV$3),"",Výsledky!CV21)</f>
        <v>80</v>
      </c>
      <c r="X9" s="152">
        <f>IF(ISBLANK(Výsledky!$DC$3),"",Výsledky!DC21)</f>
        <v>40</v>
      </c>
      <c r="Y9" s="152">
        <f>IF(ISBLANK(Výsledky!$DJ$3),"",Výsledky!DJ21)</f>
        <v>0</v>
      </c>
      <c r="Z9" s="152">
        <f>IF(ISBLANK(Výsledky!$DQ$3),"",Výsledky!DQ21)</f>
        <v>20</v>
      </c>
      <c r="AA9" s="152">
        <f>IF(ISBLANK(Výsledky!$DX$3),"",Výsledky!DX21)</f>
        <v>40</v>
      </c>
      <c r="AB9" s="152">
        <f>IF(ISBLANK(Výsledky!$EE$3),"",Výsledky!EE21)</f>
        <v>20</v>
      </c>
      <c r="AC9" s="152">
        <f>IF(ISBLANK(Výsledky!$EL$3),"",Výsledky!EL21)</f>
        <v>40</v>
      </c>
      <c r="AD9" s="152">
        <f>IF(ISBLANK(Výsledky!$ES$3),"",Výsledky!ES21)</f>
        <v>50</v>
      </c>
      <c r="AE9" s="152">
        <f>IF(ISBLANK(Výsledky!$EZ$3),"",Výsledky!EZ21)</f>
        <v>20</v>
      </c>
      <c r="AF9" s="152">
        <f>IF(ISBLANK(Výsledky!$FG$3),"",Výsledky!FG21)</f>
        <v>0</v>
      </c>
      <c r="AG9" s="152">
        <f>IF(ISBLANK(Výsledky!$FN$3),"",Výsledky!FN21)</f>
        <v>80</v>
      </c>
      <c r="AH9" s="152">
        <f>IF(ISBLANK(Výsledky!$FU$3),"",Výsledky!FU21)</f>
        <v>50</v>
      </c>
      <c r="AI9" s="152">
        <f>IF(ISBLANK(Výsledky!$GB$3),"",Výsledky!GB21)</f>
        <v>10</v>
      </c>
      <c r="AJ9" s="152">
        <f>IF(ISBLANK(Výsledky!$GI$3),"",Výsledky!GI21)</f>
        <v>30</v>
      </c>
      <c r="AK9" s="152" t="str">
        <f>IF(ISBLANK(Výsledky!$GP$3),"",Výsledky!GP21)</f>
        <v/>
      </c>
      <c r="AL9" s="152">
        <v>0</v>
      </c>
      <c r="AM9" s="152">
        <f>IF(ISBLANK(Výsledky!$HD$3),"",Výsledky!HD21)</f>
        <v>40</v>
      </c>
      <c r="AN9" s="152">
        <f>IF(ISBLANK(Výsledky!$HK$3),"",Výsledky!HK21)</f>
        <v>20</v>
      </c>
      <c r="AO9" s="152">
        <f>IF(ISBLANK(Výsledky!$HR$3),"",Výsledky!HR21)</f>
        <v>0</v>
      </c>
      <c r="AP9" s="152">
        <f>IF(ISBLANK(Výsledky!$HY$3),"",Výsledky!HY21)</f>
        <v>60</v>
      </c>
      <c r="AQ9" s="152">
        <f>IF(ISBLANK(Výsledky!$IF$3),"",Výsledky!IF21)</f>
        <v>40</v>
      </c>
      <c r="AR9" s="152">
        <f>IF(ISBLANK(Výsledky!$IM$3),"",Výsledky!IM21)</f>
        <v>20</v>
      </c>
      <c r="AS9" s="152">
        <f>IF(ISBLANK(Výsledky!$IT$3),"",Výsledky!IT21)</f>
        <v>60</v>
      </c>
      <c r="AT9" s="152">
        <f>IF(ISBLANK(Výsledky!$JA$3),"",Výsledky!JA21)</f>
        <v>50</v>
      </c>
      <c r="AU9" s="152" t="str">
        <f>IF(ISBLANK(Výsledky!$JH$3),"",Výsledky!JH21)</f>
        <v/>
      </c>
      <c r="AV9" s="152" t="str">
        <f>IF(ISBLANK(Výsledky!$JO$3),"",Výsledky!JO21)</f>
        <v/>
      </c>
      <c r="AW9" s="152" t="str">
        <f>IF(ISBLANK(Výsledky!$JV$3),"",Výsledky!JV21)</f>
        <v/>
      </c>
      <c r="AX9" s="152" t="str">
        <f>IF(ISBLANK(Výsledky!$KC$3),"",Výsledky!KC21)</f>
        <v/>
      </c>
      <c r="AY9" s="152" t="str">
        <f>IF(ISBLANK(Výsledky!$KJ$3),"",Výsledky!KJ21)</f>
        <v/>
      </c>
      <c r="AZ9" s="152" t="str">
        <f>IF(ISBLANK(Výsledky!$KQ$3),"",Výsledky!KQ21)</f>
        <v/>
      </c>
      <c r="BA9" s="152" t="str">
        <f>IF(ISBLANK(Výsledky!$KX$3),"",Výsledky!KX21)</f>
        <v/>
      </c>
      <c r="BB9" s="152" t="str">
        <f>IF(ISBLANK(Výsledky!$LE$3),"",Výsledky!LE21)</f>
        <v/>
      </c>
      <c r="BC9" s="152" t="str">
        <f>IF(ISBLANK(Výsledky!$LL$3),"",Výsledky!LL21)</f>
        <v/>
      </c>
      <c r="BD9" s="152" t="str">
        <f>IF(ISBLANK(Výsledky!$LS$3),"",Výsledky!LS21)</f>
        <v/>
      </c>
      <c r="BE9" s="152" t="str">
        <f>IF(ISBLANK(Výsledky!$LZ$3),"",Výsledky!LZ21)</f>
        <v/>
      </c>
      <c r="BF9" s="152" t="str">
        <f>IF(ISBLANK(Výsledky!$MG$3),"",Výsledky!MG21)</f>
        <v/>
      </c>
      <c r="BG9" s="152" t="str">
        <f>IF(ISBLANK(Výsledky!$MN$3),"",Výsledky!MN21)</f>
        <v/>
      </c>
      <c r="BH9" s="152" t="str">
        <f>IF(ISBLANK(Výsledky!$MU$3),"",Výsledky!MU21)</f>
        <v/>
      </c>
      <c r="BI9" s="152" t="str">
        <f>IF(ISBLANK(Výsledky!$NB$3),"",Výsledky!NB21)</f>
        <v/>
      </c>
      <c r="BJ9" s="152" t="str">
        <f>IF(ISBLANK(Výsledky!$NI$3),"",Výsledky!NI21)</f>
        <v/>
      </c>
      <c r="BK9" s="152" t="str">
        <f>IF(ISBLANK(Výsledky!$NP$3),"",Výsledky!NP21)</f>
        <v/>
      </c>
      <c r="BL9" s="152" t="str">
        <f>IF(ISBLANK(Výsledky!$NW$3),"",Výsledky!NW21)</f>
        <v/>
      </c>
      <c r="BM9" s="152" t="str">
        <f>IF(ISBLANK(Výsledky!$OD$3),"",Výsledky!OD21)</f>
        <v/>
      </c>
      <c r="BN9" s="152" t="str">
        <f>IF(ISBLANK(Výsledky!$OK$3),"",Výsledky!OK21)</f>
        <v/>
      </c>
      <c r="BO9" s="152" t="str">
        <f>IF(ISBLANK(Výsledky!$OR$3),"",Výsledky!OR21)</f>
        <v/>
      </c>
      <c r="BP9" s="152" t="str">
        <f>IF(ISBLANK(Výsledky!$OY$3),"",Výsledky!OY21)</f>
        <v/>
      </c>
      <c r="BQ9" s="152" t="str">
        <f>IF(ISBLANK(Výsledky!$PF$3),"",Výsledky!PF21)</f>
        <v/>
      </c>
      <c r="BR9" s="152" t="str">
        <f>IF(ISBLANK(Výsledky!$PM$3),"",Výsledky!PM21)</f>
        <v/>
      </c>
      <c r="BS9" s="152" t="str">
        <f>IF(ISBLANK(Výsledky!$PT$3),"",Výsledky!PT21)</f>
        <v/>
      </c>
      <c r="BT9" s="153" t="str">
        <f>IF(ISBLANK(Výsledky!$QA$3),"",Výsledky!QA21)</f>
        <v/>
      </c>
      <c r="BU9" s="6"/>
      <c r="BV9" s="10"/>
      <c r="BW9" s="11" t="str">
        <f>Tipy!B12</f>
        <v>beardsley76</v>
      </c>
      <c r="BX9" s="9">
        <f t="shared" si="1"/>
        <v>19</v>
      </c>
      <c r="BY9" s="9">
        <f t="shared" si="2"/>
        <v>54</v>
      </c>
      <c r="BZ9" s="9">
        <f t="shared" si="3"/>
        <v>70</v>
      </c>
      <c r="CA9" s="9">
        <f t="shared" si="4"/>
        <v>68</v>
      </c>
      <c r="CB9" s="9">
        <f t="shared" si="5"/>
        <v>73</v>
      </c>
      <c r="CC9" s="9">
        <f t="shared" si="6"/>
        <v>71</v>
      </c>
      <c r="CD9" s="9">
        <f t="shared" si="7"/>
        <v>67</v>
      </c>
      <c r="CE9" s="9" t="e">
        <f t="shared" si="8"/>
        <v>#N/A</v>
      </c>
      <c r="CF9" s="9" t="e">
        <f t="shared" si="9"/>
        <v>#N/A</v>
      </c>
      <c r="CG9" s="9" t="e">
        <f t="shared" si="10"/>
        <v>#N/A</v>
      </c>
      <c r="CH9" s="9" t="e">
        <f t="shared" si="11"/>
        <v>#N/A</v>
      </c>
      <c r="CI9" s="9" t="e">
        <f t="shared" si="12"/>
        <v>#N/A</v>
      </c>
      <c r="CJ9" s="9" t="e">
        <f t="shared" si="13"/>
        <v>#N/A</v>
      </c>
      <c r="CK9" s="9" t="e">
        <f t="shared" si="14"/>
        <v>#N/A</v>
      </c>
      <c r="CL9" s="9" t="e">
        <f t="shared" si="15"/>
        <v>#N/A</v>
      </c>
      <c r="CM9" s="9" t="e">
        <f t="shared" si="16"/>
        <v>#N/A</v>
      </c>
      <c r="CN9" s="9" t="e">
        <f t="shared" si="17"/>
        <v>#N/A</v>
      </c>
      <c r="CO9" s="9" t="e">
        <f t="shared" si="18"/>
        <v>#N/A</v>
      </c>
      <c r="CP9" s="9" t="e">
        <f t="shared" si="19"/>
        <v>#N/A</v>
      </c>
      <c r="CQ9" s="9" t="e">
        <f t="shared" si="20"/>
        <v>#N/A</v>
      </c>
      <c r="CR9" s="9" t="e">
        <f t="shared" si="21"/>
        <v>#N/A</v>
      </c>
      <c r="CS9" s="9" t="e">
        <f t="shared" si="22"/>
        <v>#N/A</v>
      </c>
      <c r="CT9" s="9" t="e">
        <f t="shared" si="23"/>
        <v>#N/A</v>
      </c>
      <c r="CU9" s="9" t="e">
        <f t="shared" si="24"/>
        <v>#N/A</v>
      </c>
      <c r="CV9" s="9" t="e">
        <f t="shared" si="25"/>
        <v>#N/A</v>
      </c>
      <c r="CW9" s="9" t="e">
        <f t="shared" si="26"/>
        <v>#N/A</v>
      </c>
      <c r="CX9" s="9" t="e">
        <f t="shared" si="27"/>
        <v>#N/A</v>
      </c>
      <c r="CY9" s="9" t="e">
        <f t="shared" si="28"/>
        <v>#N/A</v>
      </c>
      <c r="CZ9" s="9" t="e">
        <f t="shared" si="29"/>
        <v>#N/A</v>
      </c>
      <c r="DA9" s="9" t="e">
        <f t="shared" si="30"/>
        <v>#N/A</v>
      </c>
      <c r="DB9" s="9" t="e">
        <f t="shared" si="31"/>
        <v>#N/A</v>
      </c>
      <c r="DC9" s="9" t="e">
        <f t="shared" si="32"/>
        <v>#N/A</v>
      </c>
      <c r="DD9" s="9" t="e">
        <f t="shared" si="33"/>
        <v>#N/A</v>
      </c>
      <c r="DE9" s="9" t="e">
        <f t="shared" si="34"/>
        <v>#N/A</v>
      </c>
      <c r="DF9" s="9" t="e">
        <f t="shared" si="35"/>
        <v>#N/A</v>
      </c>
      <c r="DG9" s="9" t="e">
        <f t="shared" si="36"/>
        <v>#N/A</v>
      </c>
      <c r="DH9" s="9" t="e">
        <f t="shared" si="37"/>
        <v>#N/A</v>
      </c>
      <c r="DI9" s="9" t="e">
        <f t="shared" si="38"/>
        <v>#N/A</v>
      </c>
      <c r="DJ9" s="9" t="e">
        <f t="shared" si="39"/>
        <v>#N/A</v>
      </c>
      <c r="DK9" s="9" t="e">
        <f t="shared" si="40"/>
        <v>#N/A</v>
      </c>
      <c r="DL9" s="9" t="e">
        <f t="shared" si="41"/>
        <v>#N/A</v>
      </c>
      <c r="DM9" s="9" t="e">
        <f t="shared" si="42"/>
        <v>#N/A</v>
      </c>
      <c r="DN9" s="9" t="e">
        <f t="shared" si="43"/>
        <v>#N/A</v>
      </c>
      <c r="DO9" s="9" t="e">
        <f t="shared" si="44"/>
        <v>#N/A</v>
      </c>
      <c r="DP9" s="9" t="e">
        <f t="shared" si="45"/>
        <v>#N/A</v>
      </c>
      <c r="DQ9" s="9" t="e">
        <f t="shared" si="46"/>
        <v>#N/A</v>
      </c>
      <c r="DR9" s="9" t="e">
        <f t="shared" si="47"/>
        <v>#N/A</v>
      </c>
      <c r="DS9" s="9" t="e">
        <f t="shared" si="48"/>
        <v>#N/A</v>
      </c>
      <c r="DT9" s="9" t="e">
        <f t="shared" si="49"/>
        <v>#N/A</v>
      </c>
      <c r="DU9" s="9" t="e">
        <f t="shared" si="50"/>
        <v>#N/A</v>
      </c>
      <c r="DV9" s="9" t="e">
        <f t="shared" si="51"/>
        <v>#N/A</v>
      </c>
      <c r="DW9" s="9" t="e">
        <f t="shared" si="52"/>
        <v>#N/A</v>
      </c>
      <c r="DX9" s="9" t="e">
        <f t="shared" si="53"/>
        <v>#N/A</v>
      </c>
      <c r="DY9" s="9" t="e">
        <f t="shared" si="54"/>
        <v>#N/A</v>
      </c>
      <c r="DZ9" s="9" t="e">
        <f t="shared" si="55"/>
        <v>#N/A</v>
      </c>
      <c r="EA9" s="9" t="e">
        <f t="shared" si="56"/>
        <v>#N/A</v>
      </c>
      <c r="EB9" s="9" t="e">
        <f t="shared" si="57"/>
        <v>#N/A</v>
      </c>
      <c r="EC9" s="9" t="e">
        <f t="shared" si="58"/>
        <v>#N/A</v>
      </c>
      <c r="ED9" s="9" t="e">
        <f t="shared" si="59"/>
        <v>#N/A</v>
      </c>
      <c r="EE9" s="9" t="e">
        <f t="shared" si="60"/>
        <v>#N/A</v>
      </c>
      <c r="EF9" s="9" t="e">
        <f t="shared" si="61"/>
        <v>#N/A</v>
      </c>
      <c r="EG9" s="9" t="e">
        <f t="shared" si="62"/>
        <v>#N/A</v>
      </c>
      <c r="EH9" s="9" t="e">
        <f t="shared" si="63"/>
        <v>#N/A</v>
      </c>
    </row>
    <row r="10" spans="1:138" ht="15.75" customHeight="1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 t="shared" si="0"/>
        <v>1410</v>
      </c>
      <c r="F10" s="306">
        <f>IF(ISBLANK(Výsledky!$I$3),"-",SUM(J10:M10,O10,Q10,S10:T10,V10,X10,Z10:AA10,AC10:AE10,AG10:AI10,AK10:AM10,AP10,AR10,AT10:AU10,AW10:AX10,BA10,BC10:BD10,BF10,BH10,BJ10,BL10,BN10,BP10,BR10:BS10))</f>
        <v>890</v>
      </c>
      <c r="G10" s="151">
        <f>IF(ISBLANK(Výsledky!$AK$3),"-",SUM(N10,R10,U10,Y10,AB10,AF10,AV10,BB10,BG10,BI10,BM10,BO10,BT10))</f>
        <v>240</v>
      </c>
      <c r="H10" s="151">
        <f>IF(ISBLANK(Výsledky!$AY$3),"-",SUM(P10,W10,AJ10,AO10,AQ10,AY10))</f>
        <v>190</v>
      </c>
      <c r="I10" s="167">
        <f>IF(ISBLANK(Výsledky!$HK$3),"-",SUM(AN10,AS10,AZ10,BE10,BK10,BQ10))</f>
        <v>90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 t="str">
        <f>IF(ISBLANK(Výsledky!$GP$3),"",Výsledky!GP76)</f>
        <v/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>
        <f>IF(ISBLANK(Výsledky!$JA$3),"",Výsledky!JA76)</f>
        <v>50</v>
      </c>
      <c r="AU10" s="152" t="str">
        <f>IF(ISBLANK(Výsledky!$JH$3),"",Výsledky!JH76)</f>
        <v/>
      </c>
      <c r="AV10" s="152" t="str">
        <f>IF(ISBLANK(Výsledky!$JO$3),"",Výsledky!JO76)</f>
        <v/>
      </c>
      <c r="AW10" s="152" t="str">
        <f>IF(ISBLANK(Výsledky!$JV$3),"",Výsledky!JV76)</f>
        <v/>
      </c>
      <c r="AX10" s="152" t="str">
        <f>IF(ISBLANK(Výsledky!$KC$3),"",Výsledky!KC76)</f>
        <v/>
      </c>
      <c r="AY10" s="152" t="str">
        <f>IF(ISBLANK(Výsledky!$KJ$3),"",Výsledky!KJ76)</f>
        <v/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1"/>
        <v>54</v>
      </c>
      <c r="BY10" s="9">
        <f t="shared" si="2"/>
        <v>48</v>
      </c>
      <c r="BZ10" s="9">
        <f t="shared" si="3"/>
        <v>63</v>
      </c>
      <c r="CA10" s="9">
        <f t="shared" si="4"/>
        <v>41</v>
      </c>
      <c r="CB10" s="9">
        <f t="shared" si="5"/>
        <v>45</v>
      </c>
      <c r="CC10" s="9">
        <f t="shared" si="6"/>
        <v>43</v>
      </c>
      <c r="CD10" s="9">
        <f t="shared" si="7"/>
        <v>39</v>
      </c>
      <c r="CE10" s="9" t="e">
        <f t="shared" si="8"/>
        <v>#N/A</v>
      </c>
      <c r="CF10" s="9" t="e">
        <f t="shared" si="9"/>
        <v>#N/A</v>
      </c>
      <c r="CG10" s="9" t="e">
        <f t="shared" si="10"/>
        <v>#N/A</v>
      </c>
      <c r="CH10" s="9" t="e">
        <f t="shared" si="11"/>
        <v>#N/A</v>
      </c>
      <c r="CI10" s="9" t="e">
        <f t="shared" si="12"/>
        <v>#N/A</v>
      </c>
      <c r="CJ10" s="9" t="e">
        <f t="shared" si="13"/>
        <v>#N/A</v>
      </c>
      <c r="CK10" s="9" t="e">
        <f t="shared" si="14"/>
        <v>#N/A</v>
      </c>
      <c r="CL10" s="9" t="e">
        <f t="shared" si="15"/>
        <v>#N/A</v>
      </c>
      <c r="CM10" s="9" t="e">
        <f t="shared" si="16"/>
        <v>#N/A</v>
      </c>
      <c r="CN10" s="9" t="e">
        <f t="shared" si="17"/>
        <v>#N/A</v>
      </c>
      <c r="CO10" s="9" t="e">
        <f t="shared" si="18"/>
        <v>#N/A</v>
      </c>
      <c r="CP10" s="9" t="e">
        <f t="shared" si="19"/>
        <v>#N/A</v>
      </c>
      <c r="CQ10" s="9" t="e">
        <f t="shared" si="20"/>
        <v>#N/A</v>
      </c>
      <c r="CR10" s="9" t="e">
        <f t="shared" si="21"/>
        <v>#N/A</v>
      </c>
      <c r="CS10" s="9" t="e">
        <f t="shared" si="22"/>
        <v>#N/A</v>
      </c>
      <c r="CT10" s="9" t="e">
        <f t="shared" si="23"/>
        <v>#N/A</v>
      </c>
      <c r="CU10" s="9" t="e">
        <f t="shared" si="24"/>
        <v>#N/A</v>
      </c>
      <c r="CV10" s="9" t="e">
        <f t="shared" si="25"/>
        <v>#N/A</v>
      </c>
      <c r="CW10" s="9" t="e">
        <f t="shared" si="26"/>
        <v>#N/A</v>
      </c>
      <c r="CX10" s="9" t="e">
        <f t="shared" si="27"/>
        <v>#N/A</v>
      </c>
      <c r="CY10" s="9" t="e">
        <f t="shared" si="28"/>
        <v>#N/A</v>
      </c>
      <c r="CZ10" s="9" t="e">
        <f t="shared" si="29"/>
        <v>#N/A</v>
      </c>
      <c r="DA10" s="9" t="e">
        <f t="shared" si="30"/>
        <v>#N/A</v>
      </c>
      <c r="DB10" s="9" t="e">
        <f t="shared" si="31"/>
        <v>#N/A</v>
      </c>
      <c r="DC10" s="9" t="e">
        <f t="shared" si="32"/>
        <v>#N/A</v>
      </c>
      <c r="DD10" s="9" t="e">
        <f t="shared" si="33"/>
        <v>#N/A</v>
      </c>
      <c r="DE10" s="9" t="e">
        <f t="shared" si="34"/>
        <v>#N/A</v>
      </c>
      <c r="DF10" s="9" t="e">
        <f t="shared" si="35"/>
        <v>#N/A</v>
      </c>
      <c r="DG10" s="9" t="e">
        <f t="shared" si="36"/>
        <v>#N/A</v>
      </c>
      <c r="DH10" s="9" t="e">
        <f t="shared" si="37"/>
        <v>#N/A</v>
      </c>
      <c r="DI10" s="9" t="e">
        <f t="shared" si="38"/>
        <v>#N/A</v>
      </c>
      <c r="DJ10" s="9" t="e">
        <f t="shared" si="39"/>
        <v>#N/A</v>
      </c>
      <c r="DK10" s="9" t="e">
        <f t="shared" si="40"/>
        <v>#N/A</v>
      </c>
      <c r="DL10" s="9" t="e">
        <f t="shared" si="41"/>
        <v>#N/A</v>
      </c>
      <c r="DM10" s="9" t="e">
        <f t="shared" si="42"/>
        <v>#N/A</v>
      </c>
      <c r="DN10" s="9" t="e">
        <f t="shared" si="43"/>
        <v>#N/A</v>
      </c>
      <c r="DO10" s="9" t="e">
        <f t="shared" si="44"/>
        <v>#N/A</v>
      </c>
      <c r="DP10" s="9" t="e">
        <f t="shared" si="45"/>
        <v>#N/A</v>
      </c>
      <c r="DQ10" s="9" t="e">
        <f t="shared" si="46"/>
        <v>#N/A</v>
      </c>
      <c r="DR10" s="9" t="e">
        <f t="shared" si="47"/>
        <v>#N/A</v>
      </c>
      <c r="DS10" s="9" t="e">
        <f t="shared" si="48"/>
        <v>#N/A</v>
      </c>
      <c r="DT10" s="9" t="e">
        <f t="shared" si="49"/>
        <v>#N/A</v>
      </c>
      <c r="DU10" s="9" t="e">
        <f t="shared" si="50"/>
        <v>#N/A</v>
      </c>
      <c r="DV10" s="9" t="e">
        <f t="shared" si="51"/>
        <v>#N/A</v>
      </c>
      <c r="DW10" s="9" t="e">
        <f t="shared" si="52"/>
        <v>#N/A</v>
      </c>
      <c r="DX10" s="9" t="e">
        <f t="shared" si="53"/>
        <v>#N/A</v>
      </c>
      <c r="DY10" s="9" t="e">
        <f t="shared" si="54"/>
        <v>#N/A</v>
      </c>
      <c r="DZ10" s="9" t="e">
        <f t="shared" si="55"/>
        <v>#N/A</v>
      </c>
      <c r="EA10" s="9" t="e">
        <f t="shared" si="56"/>
        <v>#N/A</v>
      </c>
      <c r="EB10" s="9" t="e">
        <f t="shared" si="57"/>
        <v>#N/A</v>
      </c>
      <c r="EC10" s="9" t="e">
        <f t="shared" si="58"/>
        <v>#N/A</v>
      </c>
      <c r="ED10" s="9" t="e">
        <f t="shared" si="59"/>
        <v>#N/A</v>
      </c>
      <c r="EE10" s="9" t="e">
        <f t="shared" si="60"/>
        <v>#N/A</v>
      </c>
      <c r="EF10" s="9" t="e">
        <f t="shared" si="61"/>
        <v>#N/A</v>
      </c>
      <c r="EG10" s="9" t="e">
        <f t="shared" si="62"/>
        <v>#N/A</v>
      </c>
      <c r="EH10" s="9" t="e">
        <f t="shared" si="63"/>
        <v>#N/A</v>
      </c>
    </row>
    <row r="11" spans="1:138" ht="15.75" customHeight="1">
      <c r="A11" s="1"/>
      <c r="B11" s="155" t="s">
        <v>175</v>
      </c>
      <c r="C11" s="161">
        <f>Tipy!A46</f>
        <v>5</v>
      </c>
      <c r="D11" s="179" t="str">
        <f>Tipy!B46</f>
        <v>kwop</v>
      </c>
      <c r="E11" s="308">
        <f t="shared" si="0"/>
        <v>1400</v>
      </c>
      <c r="F11" s="306">
        <f>IF(ISBLANK(Výsledky!$I$3),"-",SUM(J11:M11,O11,Q11,S11:T11,V11,X11,Z11:AA11,AC11:AE11,AG11:AI11,AK11:AM11,AP11,AR11,AT11:AU11,AW11:AX11,BA11,BC11:BD11,BF11,BH11,BJ11,BL11,BN11,BP11,BR11:BS11))</f>
        <v>950</v>
      </c>
      <c r="G11" s="151">
        <f>IF(ISBLANK(Výsledky!$AK$3),"-",SUM(N11,R11,U11,Y11,AB11,AF11,AV11,BB11,BG11,BI11,BM11,BO11,BT11))</f>
        <v>160</v>
      </c>
      <c r="H11" s="151">
        <f>IF(ISBLANK(Výsledky!$AY$3),"-",SUM(P11,W11,AJ11,AO11,AQ11,AY11))</f>
        <v>180</v>
      </c>
      <c r="I11" s="167">
        <f>IF(ISBLANK(Výsledky!$HK$3),"-",SUM(AN11,AS11,AZ11,BE11,BK11,BQ11))</f>
        <v>110</v>
      </c>
      <c r="J11" s="164">
        <f>IF(ISBLANK(Výsledky!$I$3),"",Výsledky!I52)</f>
        <v>20</v>
      </c>
      <c r="K11" s="152">
        <f>IF(ISBLANK(Výsledky!$P$3),"",Výsledky!P52)</f>
        <v>90</v>
      </c>
      <c r="L11" s="152">
        <f>IF(ISBLANK(Výsledky!$W$3),"",Výsledky!W52)</f>
        <v>50</v>
      </c>
      <c r="M11" s="152">
        <f>IF(ISBLANK(Výsledky!$AD$3),"",Výsledky!AD52)</f>
        <v>30</v>
      </c>
      <c r="N11" s="152">
        <f>IF(ISBLANK(Výsledky!$AK$3),"",Výsledky!AK52)</f>
        <v>40</v>
      </c>
      <c r="O11" s="152">
        <f>IF(ISBLANK(Výsledky!$AR$3),"",Výsledky!AR52)</f>
        <v>80</v>
      </c>
      <c r="P11" s="152">
        <f>IF(ISBLANK(Výsledky!$AY$3),"",Výsledky!AY52)</f>
        <v>30</v>
      </c>
      <c r="Q11" s="152">
        <f>IF(ISBLANK(Výsledky!$BF$3),"",Výsledky!BF52)</f>
        <v>0</v>
      </c>
      <c r="R11" s="152">
        <f>IF(ISBLANK(Výsledky!$BM$3),"",Výsledky!BM52)</f>
        <v>50</v>
      </c>
      <c r="S11" s="152">
        <f>IF(ISBLANK(Výsledky!$BT$3),"",Výsledky!BT52)</f>
        <v>50</v>
      </c>
      <c r="T11" s="152">
        <f>IF(ISBLANK(Výsledky!$CA$3),"",Výsledky!CA52)</f>
        <v>20</v>
      </c>
      <c r="U11" s="152">
        <f>IF(ISBLANK(Výsledky!$CH$3),"",Výsledky!CH52)</f>
        <v>30</v>
      </c>
      <c r="V11" s="152">
        <f>IF(ISBLANK(Výsledky!$CO$3),"",Výsledky!CO52)</f>
        <v>10</v>
      </c>
      <c r="W11" s="152">
        <f>IF(ISBLANK(Výsledky!$CV$3),"",Výsledky!CV52)</f>
        <v>50</v>
      </c>
      <c r="X11" s="152">
        <f>IF(ISBLANK(Výsledky!$DC$3),"",Výsledky!DC52)</f>
        <v>0</v>
      </c>
      <c r="Y11" s="152">
        <f>IF(ISBLANK(Výsledky!$DJ$3),"",Výsledky!DJ52)</f>
        <v>0</v>
      </c>
      <c r="Z11" s="152">
        <f>IF(ISBLANK(Výsledky!$DQ$3),"",Výsledky!DQ52)</f>
        <v>60</v>
      </c>
      <c r="AA11" s="152">
        <f>IF(ISBLANK(Výsledky!$DX$3),"",Výsledky!DX52)</f>
        <v>50</v>
      </c>
      <c r="AB11" s="152">
        <f>IF(ISBLANK(Výsledky!$EE$3),"",Výsledky!EE52)</f>
        <v>0</v>
      </c>
      <c r="AC11" s="152">
        <f>IF(ISBLANK(Výsledky!$EL$3),"",Výsledky!EL52)</f>
        <v>40</v>
      </c>
      <c r="AD11" s="152">
        <f>IF(ISBLANK(Výsledky!$ES$3),"",Výsledky!ES52)</f>
        <v>60</v>
      </c>
      <c r="AE11" s="152">
        <f>IF(ISBLANK(Výsledky!$EZ$3),"",Výsledky!EZ52)</f>
        <v>20</v>
      </c>
      <c r="AF11" s="152">
        <f>IF(ISBLANK(Výsledky!$FG$3),"",Výsledky!FG52)</f>
        <v>40</v>
      </c>
      <c r="AG11" s="152">
        <f>IF(ISBLANK(Výsledky!$FN$3),"",Výsledky!FN52)</f>
        <v>50</v>
      </c>
      <c r="AH11" s="152">
        <f>IF(ISBLANK(Výsledky!$FU$3),"",Výsledky!FU52)</f>
        <v>60</v>
      </c>
      <c r="AI11" s="152">
        <f>IF(ISBLANK(Výsledky!$GB$3),"",Výsledky!GB52)</f>
        <v>50</v>
      </c>
      <c r="AJ11" s="152">
        <f>IF(ISBLANK(Výsledky!$GI$3),"",Výsledky!GI52)</f>
        <v>30</v>
      </c>
      <c r="AK11" s="152" t="str">
        <f>IF(ISBLANK(Výsledky!$GP$3),"",Výsledky!GP52)</f>
        <v/>
      </c>
      <c r="AL11" s="152">
        <v>0</v>
      </c>
      <c r="AM11" s="152">
        <f>IF(ISBLANK(Výsledky!$HD$3),"",Výsledky!HD52)</f>
        <v>80</v>
      </c>
      <c r="AN11" s="152">
        <f>IF(ISBLANK(Výsledky!$HK$3),"",Výsledky!HK52)</f>
        <v>50</v>
      </c>
      <c r="AO11" s="152">
        <f>IF(ISBLANK(Výsledky!$HR$3),"",Výsledky!HR52)</f>
        <v>0</v>
      </c>
      <c r="AP11" s="152">
        <f>IF(ISBLANK(Výsledky!$HY$3),"",Výsledky!HY52)</f>
        <v>30</v>
      </c>
      <c r="AQ11" s="152">
        <f>IF(ISBLANK(Výsledky!$IF$3),"",Výsledky!IF52)</f>
        <v>70</v>
      </c>
      <c r="AR11" s="152">
        <f>IF(ISBLANK(Výsledky!$IM$3),"",Výsledky!IM52)</f>
        <v>50</v>
      </c>
      <c r="AS11" s="152">
        <f>IF(ISBLANK(Výsledky!$IT$3),"",Výsledky!IT52)</f>
        <v>60</v>
      </c>
      <c r="AT11" s="152">
        <f>IF(ISBLANK(Výsledky!$JA$3),"",Výsledky!JA52)</f>
        <v>50</v>
      </c>
      <c r="AU11" s="152" t="str">
        <f>IF(ISBLANK(Výsledky!$JH$3),"",Výsledky!JH52)</f>
        <v/>
      </c>
      <c r="AV11" s="152" t="str">
        <f>IF(ISBLANK(Výsledky!$JO$3),"",Výsledky!JO52)</f>
        <v/>
      </c>
      <c r="AW11" s="152" t="str">
        <f>IF(ISBLANK(Výsledky!$JV$3),"",Výsledky!JV52)</f>
        <v/>
      </c>
      <c r="AX11" s="152" t="str">
        <f>IF(ISBLANK(Výsledky!$KC$3),"",Výsledky!KC52)</f>
        <v/>
      </c>
      <c r="AY11" s="152" t="str">
        <f>IF(ISBLANK(Výsledky!$KJ$3),"",Výsledky!KJ52)</f>
        <v/>
      </c>
      <c r="AZ11" s="152" t="str">
        <f>IF(ISBLANK(Výsledky!$KQ$3),"",Výsledky!KQ52)</f>
        <v/>
      </c>
      <c r="BA11" s="152" t="str">
        <f>IF(ISBLANK(Výsledky!$KX$3),"",Výsledky!KX52)</f>
        <v/>
      </c>
      <c r="BB11" s="152" t="str">
        <f>IF(ISBLANK(Výsledky!$LE$3),"",Výsledky!LE52)</f>
        <v/>
      </c>
      <c r="BC11" s="152" t="str">
        <f>IF(ISBLANK(Výsledky!$LL$3),"",Výsledky!LL52)</f>
        <v/>
      </c>
      <c r="BD11" s="152" t="str">
        <f>IF(ISBLANK(Výsledky!$LS$3),"",Výsledky!LS52)</f>
        <v/>
      </c>
      <c r="BE11" s="152" t="str">
        <f>IF(ISBLANK(Výsledky!$LZ$3),"",Výsledky!LZ52)</f>
        <v/>
      </c>
      <c r="BF11" s="152" t="str">
        <f>IF(ISBLANK(Výsledky!$MG$3),"",Výsledky!MG52)</f>
        <v/>
      </c>
      <c r="BG11" s="152" t="str">
        <f>IF(ISBLANK(Výsledky!$MN$3),"",Výsledky!MN52)</f>
        <v/>
      </c>
      <c r="BH11" s="152" t="str">
        <f>IF(ISBLANK(Výsledky!$MU$3),"",Výsledky!MU52)</f>
        <v/>
      </c>
      <c r="BI11" s="152" t="str">
        <f>IF(ISBLANK(Výsledky!$NB$3),"",Výsledky!NB52)</f>
        <v/>
      </c>
      <c r="BJ11" s="152" t="str">
        <f>IF(ISBLANK(Výsledky!$NI$3),"",Výsledky!NI52)</f>
        <v/>
      </c>
      <c r="BK11" s="152" t="str">
        <f>IF(ISBLANK(Výsledky!$NP$3),"",Výsledky!NP52)</f>
        <v/>
      </c>
      <c r="BL11" s="152" t="str">
        <f>IF(ISBLANK(Výsledky!$NW$3),"",Výsledky!NW52)</f>
        <v/>
      </c>
      <c r="BM11" s="152" t="str">
        <f>IF(ISBLANK(Výsledky!$OD$3),"",Výsledky!OD52)</f>
        <v/>
      </c>
      <c r="BN11" s="152" t="str">
        <f>IF(ISBLANK(Výsledky!$OK$3),"",Výsledky!OK52)</f>
        <v/>
      </c>
      <c r="BO11" s="152" t="str">
        <f>IF(ISBLANK(Výsledky!$OR$3),"",Výsledky!OR52)</f>
        <v/>
      </c>
      <c r="BP11" s="152" t="str">
        <f>IF(ISBLANK(Výsledky!$OY$3),"",Výsledky!OY52)</f>
        <v/>
      </c>
      <c r="BQ11" s="152" t="str">
        <f>IF(ISBLANK(Výsledky!$PF$3),"",Výsledky!PF52)</f>
        <v/>
      </c>
      <c r="BR11" s="152" t="str">
        <f>IF(ISBLANK(Výsledky!$PM$3),"",Výsledky!PM52)</f>
        <v/>
      </c>
      <c r="BS11" s="152" t="str">
        <f>IF(ISBLANK(Výsledky!$PT$3),"",Výsledky!PT52)</f>
        <v/>
      </c>
      <c r="BT11" s="153" t="str">
        <f>IF(ISBLANK(Výsledky!$QA$3),"",Výsledky!QA52)</f>
        <v/>
      </c>
      <c r="BU11" s="6"/>
      <c r="BV11" s="10"/>
      <c r="BW11" s="11" t="str">
        <f>Tipy!B14</f>
        <v>boss</v>
      </c>
      <c r="BX11" s="9">
        <f t="shared" si="1"/>
        <v>43</v>
      </c>
      <c r="BY11" s="9">
        <f t="shared" si="2"/>
        <v>44</v>
      </c>
      <c r="BZ11" s="9">
        <f t="shared" si="3"/>
        <v>53</v>
      </c>
      <c r="CA11" s="9">
        <f t="shared" si="4"/>
        <v>35</v>
      </c>
      <c r="CB11" s="9">
        <f t="shared" si="5"/>
        <v>29</v>
      </c>
      <c r="CC11" s="9">
        <f t="shared" si="6"/>
        <v>19</v>
      </c>
      <c r="CD11" s="9">
        <f t="shared" si="7"/>
        <v>13</v>
      </c>
      <c r="CE11" s="9" t="e">
        <f t="shared" si="8"/>
        <v>#N/A</v>
      </c>
      <c r="CF11" s="9" t="e">
        <f t="shared" si="9"/>
        <v>#N/A</v>
      </c>
      <c r="CG11" s="9" t="e">
        <f t="shared" si="10"/>
        <v>#N/A</v>
      </c>
      <c r="CH11" s="9" t="e">
        <f t="shared" si="11"/>
        <v>#N/A</v>
      </c>
      <c r="CI11" s="9" t="e">
        <f t="shared" si="12"/>
        <v>#N/A</v>
      </c>
      <c r="CJ11" s="9" t="e">
        <f t="shared" si="13"/>
        <v>#N/A</v>
      </c>
      <c r="CK11" s="9" t="e">
        <f t="shared" si="14"/>
        <v>#N/A</v>
      </c>
      <c r="CL11" s="9" t="e">
        <f t="shared" si="15"/>
        <v>#N/A</v>
      </c>
      <c r="CM11" s="9" t="e">
        <f t="shared" si="16"/>
        <v>#N/A</v>
      </c>
      <c r="CN11" s="9" t="e">
        <f t="shared" si="17"/>
        <v>#N/A</v>
      </c>
      <c r="CO11" s="9" t="e">
        <f t="shared" si="18"/>
        <v>#N/A</v>
      </c>
      <c r="CP11" s="9" t="e">
        <f t="shared" si="19"/>
        <v>#N/A</v>
      </c>
      <c r="CQ11" s="9" t="e">
        <f t="shared" si="20"/>
        <v>#N/A</v>
      </c>
      <c r="CR11" s="9" t="e">
        <f t="shared" si="21"/>
        <v>#N/A</v>
      </c>
      <c r="CS11" s="9" t="e">
        <f t="shared" si="22"/>
        <v>#N/A</v>
      </c>
      <c r="CT11" s="9" t="e">
        <f t="shared" si="23"/>
        <v>#N/A</v>
      </c>
      <c r="CU11" s="9" t="e">
        <f t="shared" si="24"/>
        <v>#N/A</v>
      </c>
      <c r="CV11" s="9" t="e">
        <f t="shared" si="25"/>
        <v>#N/A</v>
      </c>
      <c r="CW11" s="9" t="e">
        <f t="shared" si="26"/>
        <v>#N/A</v>
      </c>
      <c r="CX11" s="9" t="e">
        <f t="shared" si="27"/>
        <v>#N/A</v>
      </c>
      <c r="CY11" s="9" t="e">
        <f t="shared" si="28"/>
        <v>#N/A</v>
      </c>
      <c r="CZ11" s="9" t="e">
        <f t="shared" si="29"/>
        <v>#N/A</v>
      </c>
      <c r="DA11" s="9" t="e">
        <f t="shared" si="30"/>
        <v>#N/A</v>
      </c>
      <c r="DB11" s="9" t="e">
        <f t="shared" si="31"/>
        <v>#N/A</v>
      </c>
      <c r="DC11" s="9" t="e">
        <f t="shared" si="32"/>
        <v>#N/A</v>
      </c>
      <c r="DD11" s="9" t="e">
        <f t="shared" si="33"/>
        <v>#N/A</v>
      </c>
      <c r="DE11" s="9" t="e">
        <f t="shared" si="34"/>
        <v>#N/A</v>
      </c>
      <c r="DF11" s="9" t="e">
        <f t="shared" si="35"/>
        <v>#N/A</v>
      </c>
      <c r="DG11" s="9" t="e">
        <f t="shared" si="36"/>
        <v>#N/A</v>
      </c>
      <c r="DH11" s="9" t="e">
        <f t="shared" si="37"/>
        <v>#N/A</v>
      </c>
      <c r="DI11" s="9" t="e">
        <f t="shared" si="38"/>
        <v>#N/A</v>
      </c>
      <c r="DJ11" s="9" t="e">
        <f t="shared" si="39"/>
        <v>#N/A</v>
      </c>
      <c r="DK11" s="9" t="e">
        <f t="shared" si="40"/>
        <v>#N/A</v>
      </c>
      <c r="DL11" s="9" t="e">
        <f t="shared" si="41"/>
        <v>#N/A</v>
      </c>
      <c r="DM11" s="9" t="e">
        <f t="shared" si="42"/>
        <v>#N/A</v>
      </c>
      <c r="DN11" s="9" t="e">
        <f t="shared" si="43"/>
        <v>#N/A</v>
      </c>
      <c r="DO11" s="9" t="e">
        <f t="shared" si="44"/>
        <v>#N/A</v>
      </c>
      <c r="DP11" s="9" t="e">
        <f t="shared" si="45"/>
        <v>#N/A</v>
      </c>
      <c r="DQ11" s="9" t="e">
        <f t="shared" si="46"/>
        <v>#N/A</v>
      </c>
      <c r="DR11" s="9" t="e">
        <f t="shared" si="47"/>
        <v>#N/A</v>
      </c>
      <c r="DS11" s="9" t="e">
        <f t="shared" si="48"/>
        <v>#N/A</v>
      </c>
      <c r="DT11" s="9" t="e">
        <f t="shared" si="49"/>
        <v>#N/A</v>
      </c>
      <c r="DU11" s="9" t="e">
        <f t="shared" si="50"/>
        <v>#N/A</v>
      </c>
      <c r="DV11" s="9" t="e">
        <f t="shared" si="51"/>
        <v>#N/A</v>
      </c>
      <c r="DW11" s="9" t="e">
        <f t="shared" si="52"/>
        <v>#N/A</v>
      </c>
      <c r="DX11" s="9" t="e">
        <f t="shared" si="53"/>
        <v>#N/A</v>
      </c>
      <c r="DY11" s="9" t="e">
        <f t="shared" si="54"/>
        <v>#N/A</v>
      </c>
      <c r="DZ11" s="9" t="e">
        <f t="shared" si="55"/>
        <v>#N/A</v>
      </c>
      <c r="EA11" s="9" t="e">
        <f t="shared" si="56"/>
        <v>#N/A</v>
      </c>
      <c r="EB11" s="9" t="e">
        <f t="shared" si="57"/>
        <v>#N/A</v>
      </c>
      <c r="EC11" s="9" t="e">
        <f t="shared" si="58"/>
        <v>#N/A</v>
      </c>
      <c r="ED11" s="9" t="e">
        <f t="shared" si="59"/>
        <v>#N/A</v>
      </c>
      <c r="EE11" s="9" t="e">
        <f t="shared" si="60"/>
        <v>#N/A</v>
      </c>
      <c r="EF11" s="9" t="e">
        <f t="shared" si="61"/>
        <v>#N/A</v>
      </c>
      <c r="EG11" s="9" t="e">
        <f t="shared" si="62"/>
        <v>#N/A</v>
      </c>
      <c r="EH11" s="9" t="e">
        <f t="shared" si="63"/>
        <v>#N/A</v>
      </c>
    </row>
    <row r="12" spans="1:138" ht="15.75" customHeight="1">
      <c r="A12" s="1"/>
      <c r="B12" s="155" t="s">
        <v>176</v>
      </c>
      <c r="C12" s="161">
        <f>Tipy!A27</f>
        <v>6</v>
      </c>
      <c r="D12" s="179" t="str">
        <f>Tipy!B27</f>
        <v>Fifo</v>
      </c>
      <c r="E12" s="308">
        <f t="shared" si="0"/>
        <v>1390</v>
      </c>
      <c r="F12" s="306">
        <f>IF(ISBLANK(Výsledky!$I$3),"-",SUM(J12:M12,O12,Q12,S12:T12,V12,X12,Z12:AA12,AC12:AE12,AG12:AI12,AK12:AM12,AP12,AR12,AT12:AU12,AW12:AX12,BA12,BC12:BD12,BF12,BH12,BJ12,BL12,BN12,BP12,BR12:BS12))</f>
        <v>870</v>
      </c>
      <c r="G12" s="151">
        <f>IF(ISBLANK(Výsledky!$AK$3),"-",SUM(N12,R12,U12,Y12,AB12,AF12,AV12,BB12,BG12,BI12,BM12,BO12,BT12))</f>
        <v>230</v>
      </c>
      <c r="H12" s="151">
        <f>IF(ISBLANK(Výsledky!$AY$3),"-",SUM(P12,W12,AJ12,AO12,AQ12,AY12))</f>
        <v>170</v>
      </c>
      <c r="I12" s="167">
        <f>IF(ISBLANK(Výsledky!$HK$3),"-",SUM(AN12,AS12,AZ12,BE12,BK12,BQ12))</f>
        <v>120</v>
      </c>
      <c r="J12" s="164">
        <f>IF(ISBLANK(Výsledky!$I$3),"",Výsledky!I33)</f>
        <v>50</v>
      </c>
      <c r="K12" s="152">
        <f>IF(ISBLANK(Výsledky!$P$3),"",Výsledky!P33)</f>
        <v>60</v>
      </c>
      <c r="L12" s="152">
        <f>IF(ISBLANK(Výsledky!$W$3),"",Výsledky!W33)</f>
        <v>30</v>
      </c>
      <c r="M12" s="152">
        <f>IF(ISBLANK(Výsledky!$AD$3),"",Výsledky!AD33)</f>
        <v>70</v>
      </c>
      <c r="N12" s="152">
        <f>IF(ISBLANK(Výsledky!$AK$3),"",Výsledky!AK33)</f>
        <v>30</v>
      </c>
      <c r="O12" s="152">
        <f>IF(ISBLANK(Výsledky!$AR$3),"",Výsledky!AR33)</f>
        <v>80</v>
      </c>
      <c r="P12" s="152">
        <f>IF(ISBLANK(Výsledky!$AY$3),"",Výsledky!AY33)</f>
        <v>50</v>
      </c>
      <c r="Q12" s="152">
        <f>IF(ISBLANK(Výsledky!$BF$3),"",Výsledky!BF33)</f>
        <v>30</v>
      </c>
      <c r="R12" s="152">
        <f>IF(ISBLANK(Výsledky!$BM$3),"",Výsledky!BM33)</f>
        <v>50</v>
      </c>
      <c r="S12" s="152">
        <f>IF(ISBLANK(Výsledky!$BT$3),"",Výsledky!BT33)</f>
        <v>30</v>
      </c>
      <c r="T12" s="152">
        <f>IF(ISBLANK(Výsledky!$CA$3),"",Výsledky!CA33)</f>
        <v>50</v>
      </c>
      <c r="U12" s="152">
        <f>IF(ISBLANK(Výsledky!$CH$3),"",Výsledky!CH33)</f>
        <v>20</v>
      </c>
      <c r="V12" s="152">
        <f>IF(ISBLANK(Výsledky!$CO$3),"",Výsledky!CO33)</f>
        <v>60</v>
      </c>
      <c r="W12" s="152">
        <f>IF(ISBLANK(Výsledky!$CV$3),"",Výsledky!CV33)</f>
        <v>60</v>
      </c>
      <c r="X12" s="152">
        <f>IF(ISBLANK(Výsledky!$DC$3),"",Výsledky!DC33)</f>
        <v>0</v>
      </c>
      <c r="Y12" s="152">
        <f>IF(ISBLANK(Výsledky!$DJ$3),"",Výsledky!DJ33)</f>
        <v>60</v>
      </c>
      <c r="Z12" s="152">
        <f>IF(ISBLANK(Výsledky!$DQ$3),"",Výsledky!DQ33)</f>
        <v>10</v>
      </c>
      <c r="AA12" s="152">
        <f>IF(ISBLANK(Výsledky!$DX$3),"",Výsledky!DX33)</f>
        <v>50</v>
      </c>
      <c r="AB12" s="152">
        <f>IF(ISBLANK(Výsledky!$EE$3),"",Výsledky!EE33)</f>
        <v>50</v>
      </c>
      <c r="AC12" s="152">
        <f>IF(ISBLANK(Výsledky!$EL$3),"",Výsledky!EL33)</f>
        <v>40</v>
      </c>
      <c r="AD12" s="152">
        <f>IF(ISBLANK(Výsledky!$ES$3),"",Výsledky!ES33)</f>
        <v>60</v>
      </c>
      <c r="AE12" s="152">
        <f>IF(ISBLANK(Výsledky!$EZ$3),"",Výsledky!EZ33)</f>
        <v>30</v>
      </c>
      <c r="AF12" s="152">
        <f>IF(ISBLANK(Výsledky!$FG$3),"",Výsledky!FG33)</f>
        <v>20</v>
      </c>
      <c r="AG12" s="152">
        <f>IF(ISBLANK(Výsledky!$FN$3),"",Výsledky!FN33)</f>
        <v>20</v>
      </c>
      <c r="AH12" s="152">
        <f>IF(ISBLANK(Výsledky!$FU$3),"",Výsledky!FU33)</f>
        <v>50</v>
      </c>
      <c r="AI12" s="152">
        <f>IF(ISBLANK(Výsledky!$GB$3),"",Výsledky!GB33)</f>
        <v>0</v>
      </c>
      <c r="AJ12" s="152">
        <f>IF(ISBLANK(Výsledky!$GI$3),"",Výsledky!GI33)</f>
        <v>0</v>
      </c>
      <c r="AK12" s="152" t="str">
        <f>IF(ISBLANK(Výsledky!$GP$3),"",Výsledky!GP33)</f>
        <v/>
      </c>
      <c r="AL12" s="152">
        <v>0</v>
      </c>
      <c r="AM12" s="152">
        <f>IF(ISBLANK(Výsledky!$HD$3),"",Výsledky!HD33)</f>
        <v>40</v>
      </c>
      <c r="AN12" s="152">
        <f>IF(ISBLANK(Výsledky!$HK$3),"",Výsledky!HK33)</f>
        <v>50</v>
      </c>
      <c r="AO12" s="152">
        <f>IF(ISBLANK(Výsledky!$HR$3),"",Výsledky!HR33)</f>
        <v>0</v>
      </c>
      <c r="AP12" s="152">
        <f>IF(ISBLANK(Výsledky!$HY$3),"",Výsledky!HY33)</f>
        <v>20</v>
      </c>
      <c r="AQ12" s="152">
        <f>IF(ISBLANK(Výsledky!$IF$3),"",Výsledky!IF33)</f>
        <v>60</v>
      </c>
      <c r="AR12" s="152">
        <f>IF(ISBLANK(Výsledky!$IM$3),"",Výsledky!IM33)</f>
        <v>30</v>
      </c>
      <c r="AS12" s="152">
        <f>IF(ISBLANK(Výsledky!$IT$3),"",Výsledky!IT33)</f>
        <v>70</v>
      </c>
      <c r="AT12" s="152">
        <f>IF(ISBLANK(Výsledky!$JA$3),"",Výsledky!JA33)</f>
        <v>60</v>
      </c>
      <c r="AU12" s="152" t="str">
        <f>IF(ISBLANK(Výsledky!$JH$3),"",Výsledky!JH33)</f>
        <v/>
      </c>
      <c r="AV12" s="152" t="str">
        <f>IF(ISBLANK(Výsledky!$JO$3),"",Výsledky!JO33)</f>
        <v/>
      </c>
      <c r="AW12" s="152" t="str">
        <f>IF(ISBLANK(Výsledky!$JV$3),"",Výsledky!JV33)</f>
        <v/>
      </c>
      <c r="AX12" s="152" t="str">
        <f>IF(ISBLANK(Výsledky!$KC$3),"",Výsledky!KC33)</f>
        <v/>
      </c>
      <c r="AY12" s="152" t="str">
        <f>IF(ISBLANK(Výsledky!$KJ$3),"",Výsledky!KJ33)</f>
        <v/>
      </c>
      <c r="AZ12" s="152" t="str">
        <f>IF(ISBLANK(Výsledky!$KQ$3),"",Výsledky!KQ33)</f>
        <v/>
      </c>
      <c r="BA12" s="152" t="str">
        <f>IF(ISBLANK(Výsledky!$KX$3),"",Výsledky!KX33)</f>
        <v/>
      </c>
      <c r="BB12" s="152" t="str">
        <f>IF(ISBLANK(Výsledky!$LE$3),"",Výsledky!LE33)</f>
        <v/>
      </c>
      <c r="BC12" s="152" t="str">
        <f>IF(ISBLANK(Výsledky!$LL$3),"",Výsledky!LL33)</f>
        <v/>
      </c>
      <c r="BD12" s="152" t="str">
        <f>IF(ISBLANK(Výsledky!$LS$3),"",Výsledky!LS33)</f>
        <v/>
      </c>
      <c r="BE12" s="152" t="str">
        <f>IF(ISBLANK(Výsledky!$LZ$3),"",Výsledky!LZ33)</f>
        <v/>
      </c>
      <c r="BF12" s="152" t="str">
        <f>IF(ISBLANK(Výsledky!$MG$3),"",Výsledky!MG33)</f>
        <v/>
      </c>
      <c r="BG12" s="152" t="str">
        <f>IF(ISBLANK(Výsledky!$MN$3),"",Výsledky!MN33)</f>
        <v/>
      </c>
      <c r="BH12" s="152" t="str">
        <f>IF(ISBLANK(Výsledky!$MU$3),"",Výsledky!MU33)</f>
        <v/>
      </c>
      <c r="BI12" s="152" t="str">
        <f>IF(ISBLANK(Výsledky!$NB$3),"",Výsledky!NB33)</f>
        <v/>
      </c>
      <c r="BJ12" s="152" t="str">
        <f>IF(ISBLANK(Výsledky!$NI$3),"",Výsledky!NI33)</f>
        <v/>
      </c>
      <c r="BK12" s="152" t="str">
        <f>IF(ISBLANK(Výsledky!$NP$3),"",Výsledky!NP33)</f>
        <v/>
      </c>
      <c r="BL12" s="152" t="str">
        <f>IF(ISBLANK(Výsledky!$NW$3),"",Výsledky!NW33)</f>
        <v/>
      </c>
      <c r="BM12" s="152" t="str">
        <f>IF(ISBLANK(Výsledky!$OD$3),"",Výsledky!OD33)</f>
        <v/>
      </c>
      <c r="BN12" s="152" t="str">
        <f>IF(ISBLANK(Výsledky!$OK$3),"",Výsledky!OK33)</f>
        <v/>
      </c>
      <c r="BO12" s="152" t="str">
        <f>IF(ISBLANK(Výsledky!$OR$3),"",Výsledky!OR33)</f>
        <v/>
      </c>
      <c r="BP12" s="152" t="str">
        <f>IF(ISBLANK(Výsledky!$OY$3),"",Výsledky!OY33)</f>
        <v/>
      </c>
      <c r="BQ12" s="152" t="str">
        <f>IF(ISBLANK(Výsledky!$PF$3),"",Výsledky!PF33)</f>
        <v/>
      </c>
      <c r="BR12" s="152" t="str">
        <f>IF(ISBLANK(Výsledky!$PM$3),"",Výsledky!PM33)</f>
        <v/>
      </c>
      <c r="BS12" s="152" t="str">
        <f>IF(ISBLANK(Výsledky!$PT$3),"",Výsledky!PT33)</f>
        <v/>
      </c>
      <c r="BT12" s="153" t="str">
        <f>IF(ISBLANK(Výsledky!$QA$3),"",Výsledky!QA33)</f>
        <v/>
      </c>
      <c r="BU12" s="6"/>
      <c r="BV12" s="10"/>
      <c r="BW12" s="11" t="str">
        <f>Tipy!B15</f>
        <v>Burton</v>
      </c>
      <c r="BX12" s="9">
        <f t="shared" si="1"/>
        <v>3</v>
      </c>
      <c r="BY12" s="9" t="e">
        <f t="shared" si="2"/>
        <v>#N/A</v>
      </c>
      <c r="BZ12" s="9">
        <f t="shared" si="3"/>
        <v>2</v>
      </c>
      <c r="CA12" s="9">
        <f t="shared" si="4"/>
        <v>1</v>
      </c>
      <c r="CB12" s="9">
        <f t="shared" si="5"/>
        <v>1</v>
      </c>
      <c r="CC12" s="9">
        <f t="shared" si="6"/>
        <v>1</v>
      </c>
      <c r="CD12" s="9">
        <f t="shared" si="7"/>
        <v>2</v>
      </c>
      <c r="CE12" s="9" t="e">
        <f t="shared" si="8"/>
        <v>#N/A</v>
      </c>
      <c r="CF12" s="9" t="e">
        <f t="shared" si="9"/>
        <v>#N/A</v>
      </c>
      <c r="CG12" s="9" t="e">
        <f t="shared" si="10"/>
        <v>#N/A</v>
      </c>
      <c r="CH12" s="9" t="e">
        <f t="shared" si="11"/>
        <v>#N/A</v>
      </c>
      <c r="CI12" s="9" t="e">
        <f t="shared" si="12"/>
        <v>#N/A</v>
      </c>
      <c r="CJ12" s="9" t="e">
        <f t="shared" si="13"/>
        <v>#N/A</v>
      </c>
      <c r="CK12" s="9" t="e">
        <f t="shared" si="14"/>
        <v>#N/A</v>
      </c>
      <c r="CL12" s="9" t="e">
        <f t="shared" si="15"/>
        <v>#N/A</v>
      </c>
      <c r="CM12" s="9" t="e">
        <f t="shared" si="16"/>
        <v>#N/A</v>
      </c>
      <c r="CN12" s="9" t="e">
        <f t="shared" si="17"/>
        <v>#N/A</v>
      </c>
      <c r="CO12" s="9" t="e">
        <f t="shared" si="18"/>
        <v>#N/A</v>
      </c>
      <c r="CP12" s="9" t="e">
        <f t="shared" si="19"/>
        <v>#N/A</v>
      </c>
      <c r="CQ12" s="9" t="e">
        <f t="shared" si="20"/>
        <v>#N/A</v>
      </c>
      <c r="CR12" s="9" t="e">
        <f t="shared" si="21"/>
        <v>#N/A</v>
      </c>
      <c r="CS12" s="9" t="e">
        <f t="shared" si="22"/>
        <v>#N/A</v>
      </c>
      <c r="CT12" s="9" t="e">
        <f t="shared" si="23"/>
        <v>#N/A</v>
      </c>
      <c r="CU12" s="9" t="e">
        <f t="shared" si="24"/>
        <v>#N/A</v>
      </c>
      <c r="CV12" s="9" t="e">
        <f t="shared" si="25"/>
        <v>#N/A</v>
      </c>
      <c r="CW12" s="9" t="e">
        <f t="shared" si="26"/>
        <v>#N/A</v>
      </c>
      <c r="CX12" s="9" t="e">
        <f t="shared" si="27"/>
        <v>#N/A</v>
      </c>
      <c r="CY12" s="9" t="e">
        <f t="shared" si="28"/>
        <v>#N/A</v>
      </c>
      <c r="CZ12" s="9" t="e">
        <f t="shared" si="29"/>
        <v>#N/A</v>
      </c>
      <c r="DA12" s="9" t="e">
        <f t="shared" si="30"/>
        <v>#N/A</v>
      </c>
      <c r="DB12" s="9" t="e">
        <f t="shared" si="31"/>
        <v>#N/A</v>
      </c>
      <c r="DC12" s="9" t="e">
        <f t="shared" si="32"/>
        <v>#N/A</v>
      </c>
      <c r="DD12" s="9" t="e">
        <f t="shared" si="33"/>
        <v>#N/A</v>
      </c>
      <c r="DE12" s="9" t="e">
        <f t="shared" si="34"/>
        <v>#N/A</v>
      </c>
      <c r="DF12" s="9" t="e">
        <f t="shared" si="35"/>
        <v>#N/A</v>
      </c>
      <c r="DG12" s="9" t="e">
        <f t="shared" si="36"/>
        <v>#N/A</v>
      </c>
      <c r="DH12" s="9" t="e">
        <f t="shared" si="37"/>
        <v>#N/A</v>
      </c>
      <c r="DI12" s="9" t="e">
        <f t="shared" si="38"/>
        <v>#N/A</v>
      </c>
      <c r="DJ12" s="9" t="e">
        <f t="shared" si="39"/>
        <v>#N/A</v>
      </c>
      <c r="DK12" s="9" t="e">
        <f t="shared" si="40"/>
        <v>#N/A</v>
      </c>
      <c r="DL12" s="9" t="e">
        <f t="shared" si="41"/>
        <v>#N/A</v>
      </c>
      <c r="DM12" s="9" t="e">
        <f t="shared" si="42"/>
        <v>#N/A</v>
      </c>
      <c r="DN12" s="9" t="e">
        <f t="shared" si="43"/>
        <v>#N/A</v>
      </c>
      <c r="DO12" s="9" t="e">
        <f t="shared" si="44"/>
        <v>#N/A</v>
      </c>
      <c r="DP12" s="9" t="e">
        <f t="shared" si="45"/>
        <v>#N/A</v>
      </c>
      <c r="DQ12" s="9" t="e">
        <f t="shared" si="46"/>
        <v>#N/A</v>
      </c>
      <c r="DR12" s="9" t="e">
        <f t="shared" si="47"/>
        <v>#N/A</v>
      </c>
      <c r="DS12" s="9" t="e">
        <f t="shared" si="48"/>
        <v>#N/A</v>
      </c>
      <c r="DT12" s="9" t="e">
        <f t="shared" si="49"/>
        <v>#N/A</v>
      </c>
      <c r="DU12" s="9" t="e">
        <f t="shared" si="50"/>
        <v>#N/A</v>
      </c>
      <c r="DV12" s="9" t="e">
        <f t="shared" si="51"/>
        <v>#N/A</v>
      </c>
      <c r="DW12" s="9" t="e">
        <f t="shared" si="52"/>
        <v>#N/A</v>
      </c>
      <c r="DX12" s="9" t="e">
        <f t="shared" si="53"/>
        <v>#N/A</v>
      </c>
      <c r="DY12" s="9" t="e">
        <f t="shared" si="54"/>
        <v>#N/A</v>
      </c>
      <c r="DZ12" s="9" t="e">
        <f t="shared" si="55"/>
        <v>#N/A</v>
      </c>
      <c r="EA12" s="9" t="e">
        <f t="shared" si="56"/>
        <v>#N/A</v>
      </c>
      <c r="EB12" s="9" t="e">
        <f t="shared" si="57"/>
        <v>#N/A</v>
      </c>
      <c r="EC12" s="9" t="e">
        <f t="shared" si="58"/>
        <v>#N/A</v>
      </c>
      <c r="ED12" s="9" t="e">
        <f t="shared" si="59"/>
        <v>#N/A</v>
      </c>
      <c r="EE12" s="9" t="e">
        <f t="shared" si="60"/>
        <v>#N/A</v>
      </c>
      <c r="EF12" s="9" t="e">
        <f t="shared" si="61"/>
        <v>#N/A</v>
      </c>
      <c r="EG12" s="9" t="e">
        <f t="shared" si="62"/>
        <v>#N/A</v>
      </c>
      <c r="EH12" s="9" t="e">
        <f t="shared" si="63"/>
        <v>#N/A</v>
      </c>
    </row>
    <row r="13" spans="1:138" ht="15.75" customHeight="1">
      <c r="A13" s="1"/>
      <c r="B13" s="155" t="s">
        <v>177</v>
      </c>
      <c r="C13" s="161">
        <f>Tipy!A14</f>
        <v>83</v>
      </c>
      <c r="D13" s="179" t="str">
        <f>Tipy!B14</f>
        <v>boss</v>
      </c>
      <c r="E13" s="308">
        <f t="shared" si="0"/>
        <v>1390</v>
      </c>
      <c r="F13" s="306">
        <f>IF(ISBLANK(Výsledky!$I$3),"-",SUM(J13:M13,O13,Q13,S13:T13,V13,X13,Z13:AA13,AC13:AE13,AG13:AI13,AK13:AM13,AP13,AR13,AT13:AU13,AW13:AX13,BA13,BC13:BD13,BF13,BH13,BJ13,BL13,BN13,BP13,BR13:BS13))</f>
        <v>890</v>
      </c>
      <c r="G13" s="151">
        <f>IF(ISBLANK(Výsledky!$AK$3),"-",SUM(N13,R13,U13,Y13,AB13,AF13,AV13,BB13,BG13,BI13,BM13,BO13,BT13))</f>
        <v>150</v>
      </c>
      <c r="H13" s="151">
        <f>IF(ISBLANK(Výsledky!$AY$3),"-",SUM(P13,W13,AJ13,AO13,AQ13,AY13))</f>
        <v>230</v>
      </c>
      <c r="I13" s="167">
        <f>IF(ISBLANK(Výsledky!$HK$3),"-",SUM(AN13,AS13,AZ13,BE13,BK13,BQ13))</f>
        <v>120</v>
      </c>
      <c r="J13" s="164">
        <f>IF(ISBLANK(Výsledky!$I$3),"",Výsledky!I20)</f>
        <v>60</v>
      </c>
      <c r="K13" s="152">
        <f>IF(ISBLANK(Výsledky!$P$3),"",Výsledky!P20)</f>
        <v>50</v>
      </c>
      <c r="L13" s="152">
        <f>IF(ISBLANK(Výsledky!$W$3),"",Výsledky!W20)</f>
        <v>10</v>
      </c>
      <c r="M13" s="152">
        <f>IF(ISBLANK(Výsledky!$AD$3),"",Výsledky!AD20)</f>
        <v>70</v>
      </c>
      <c r="N13" s="152">
        <f>IF(ISBLANK(Výsledky!$AK$3),"",Výsledky!AK20)</f>
        <v>30</v>
      </c>
      <c r="O13" s="152">
        <f>IF(ISBLANK(Výsledky!$AR$3),"",Výsledky!AR20)</f>
        <v>80</v>
      </c>
      <c r="P13" s="152">
        <f>IF(ISBLANK(Výsledky!$AY$3),"",Výsledky!AY20)</f>
        <v>80</v>
      </c>
      <c r="Q13" s="152">
        <f>IF(ISBLANK(Výsledky!$BF$3),"",Výsledky!BF20)</f>
        <v>30</v>
      </c>
      <c r="R13" s="152">
        <f>IF(ISBLANK(Výsledky!$BM$3),"",Výsledky!BM20)</f>
        <v>50</v>
      </c>
      <c r="S13" s="152">
        <f>IF(ISBLANK(Výsledky!$BT$3),"",Výsledky!BT20)</f>
        <v>30</v>
      </c>
      <c r="T13" s="152">
        <f>IF(ISBLANK(Výsledky!$CA$3),"",Výsledky!CA20)</f>
        <v>50</v>
      </c>
      <c r="U13" s="152">
        <f>IF(ISBLANK(Výsledky!$CH$3),"",Výsledky!CH20)</f>
        <v>30</v>
      </c>
      <c r="V13" s="152">
        <f>IF(ISBLANK(Výsledky!$CO$3),"",Výsledky!CO20)</f>
        <v>60</v>
      </c>
      <c r="W13" s="152">
        <f>IF(ISBLANK(Výsledky!$CV$3),"",Výsledky!CV20)</f>
        <v>80</v>
      </c>
      <c r="X13" s="152">
        <f>IF(ISBLANK(Výsledky!$DC$3),"",Výsledky!DC20)</f>
        <v>0</v>
      </c>
      <c r="Y13" s="152">
        <f>IF(ISBLANK(Výsledky!$DJ$3),"",Výsledky!DJ20)</f>
        <v>0</v>
      </c>
      <c r="Z13" s="152">
        <f>IF(ISBLANK(Výsledky!$DQ$3),"",Výsledky!DQ20)</f>
        <v>10</v>
      </c>
      <c r="AA13" s="152">
        <f>IF(ISBLANK(Výsledky!$DX$3),"",Výsledky!DX20)</f>
        <v>70</v>
      </c>
      <c r="AB13" s="152">
        <f>IF(ISBLANK(Výsledky!$EE$3),"",Výsledky!EE20)</f>
        <v>30</v>
      </c>
      <c r="AC13" s="152">
        <f>IF(ISBLANK(Výsledky!$EL$3),"",Výsledky!EL20)</f>
        <v>40</v>
      </c>
      <c r="AD13" s="152">
        <f>IF(ISBLANK(Výsledky!$ES$3),"",Výsledky!ES20)</f>
        <v>60</v>
      </c>
      <c r="AE13" s="152">
        <f>IF(ISBLANK(Výsledky!$EZ$3),"",Výsledky!EZ20)</f>
        <v>20</v>
      </c>
      <c r="AF13" s="152">
        <f>IF(ISBLANK(Výsledky!$FG$3),"",Výsledky!FG20)</f>
        <v>10</v>
      </c>
      <c r="AG13" s="152">
        <f>IF(ISBLANK(Výsledky!$FN$3),"",Výsledky!FN20)</f>
        <v>60</v>
      </c>
      <c r="AH13" s="152">
        <f>IF(ISBLANK(Výsledky!$FU$3),"",Výsledky!FU20)</f>
        <v>50</v>
      </c>
      <c r="AI13" s="152">
        <f>IF(ISBLANK(Výsledky!$GB$3),"",Výsledky!GB20)</f>
        <v>10</v>
      </c>
      <c r="AJ13" s="152">
        <f>IF(ISBLANK(Výsledky!$GI$3),"",Výsledky!GI20)</f>
        <v>0</v>
      </c>
      <c r="AK13" s="152" t="str">
        <f>IF(ISBLANK(Výsledky!$GP$3),"",Výsledky!GP20)</f>
        <v/>
      </c>
      <c r="AL13" s="152">
        <v>0</v>
      </c>
      <c r="AM13" s="152">
        <f>IF(ISBLANK(Výsledky!$HD$3),"",Výsledky!HD20)</f>
        <v>10</v>
      </c>
      <c r="AN13" s="152">
        <f>IF(ISBLANK(Výsledky!$HK$3),"",Výsledky!HK20)</f>
        <v>30</v>
      </c>
      <c r="AO13" s="152">
        <f>IF(ISBLANK(Výsledky!$HR$3),"",Výsledky!HR20)</f>
        <v>0</v>
      </c>
      <c r="AP13" s="152">
        <f>IF(ISBLANK(Výsledky!$HY$3),"",Výsledky!HY20)</f>
        <v>40</v>
      </c>
      <c r="AQ13" s="152">
        <f>IF(ISBLANK(Výsledky!$IF$3),"",Výsledky!IF20)</f>
        <v>70</v>
      </c>
      <c r="AR13" s="152">
        <f>IF(ISBLANK(Výsledky!$IM$3),"",Výsledky!IM20)</f>
        <v>20</v>
      </c>
      <c r="AS13" s="152">
        <f>IF(ISBLANK(Výsledky!$IT$3),"",Výsledky!IT20)</f>
        <v>90</v>
      </c>
      <c r="AT13" s="152">
        <f>IF(ISBLANK(Výsledky!$JA$3),"",Výsledky!JA20)</f>
        <v>60</v>
      </c>
      <c r="AU13" s="152" t="str">
        <f>IF(ISBLANK(Výsledky!$JH$3),"",Výsledky!JH20)</f>
        <v/>
      </c>
      <c r="AV13" s="152" t="str">
        <f>IF(ISBLANK(Výsledky!$JO$3),"",Výsledky!JO20)</f>
        <v/>
      </c>
      <c r="AW13" s="152" t="str">
        <f>IF(ISBLANK(Výsledky!$JV$3),"",Výsledky!JV20)</f>
        <v/>
      </c>
      <c r="AX13" s="152" t="str">
        <f>IF(ISBLANK(Výsledky!$KC$3),"",Výsledky!KC20)</f>
        <v/>
      </c>
      <c r="AY13" s="152" t="str">
        <f>IF(ISBLANK(Výsledky!$KJ$3),"",Výsledky!KJ20)</f>
        <v/>
      </c>
      <c r="AZ13" s="152" t="str">
        <f>IF(ISBLANK(Výsledky!$KQ$3),"",Výsledky!KQ20)</f>
        <v/>
      </c>
      <c r="BA13" s="152" t="str">
        <f>IF(ISBLANK(Výsledky!$KX$3),"",Výsledky!KX20)</f>
        <v/>
      </c>
      <c r="BB13" s="152" t="str">
        <f>IF(ISBLANK(Výsledky!$LE$3),"",Výsledky!LE20)</f>
        <v/>
      </c>
      <c r="BC13" s="152" t="str">
        <f>IF(ISBLANK(Výsledky!$LL$3),"",Výsledky!LL20)</f>
        <v/>
      </c>
      <c r="BD13" s="152" t="str">
        <f>IF(ISBLANK(Výsledky!$LS$3),"",Výsledky!LS20)</f>
        <v/>
      </c>
      <c r="BE13" s="152" t="str">
        <f>IF(ISBLANK(Výsledky!$LZ$3),"",Výsledky!LZ20)</f>
        <v/>
      </c>
      <c r="BF13" s="152" t="str">
        <f>IF(ISBLANK(Výsledky!$MG$3),"",Výsledky!MG20)</f>
        <v/>
      </c>
      <c r="BG13" s="152" t="str">
        <f>IF(ISBLANK(Výsledky!$MN$3),"",Výsledky!MN20)</f>
        <v/>
      </c>
      <c r="BH13" s="152" t="str">
        <f>IF(ISBLANK(Výsledky!$MU$3),"",Výsledky!MU20)</f>
        <v/>
      </c>
      <c r="BI13" s="152" t="str">
        <f>IF(ISBLANK(Výsledky!$NB$3),"",Výsledky!NB20)</f>
        <v/>
      </c>
      <c r="BJ13" s="152" t="str">
        <f>IF(ISBLANK(Výsledky!$NI$3),"",Výsledky!NI20)</f>
        <v/>
      </c>
      <c r="BK13" s="152" t="str">
        <f>IF(ISBLANK(Výsledky!$NP$3),"",Výsledky!NP20)</f>
        <v/>
      </c>
      <c r="BL13" s="152" t="str">
        <f>IF(ISBLANK(Výsledky!$NW$3),"",Výsledky!NW20)</f>
        <v/>
      </c>
      <c r="BM13" s="152" t="str">
        <f>IF(ISBLANK(Výsledky!$OD$3),"",Výsledky!OD20)</f>
        <v/>
      </c>
      <c r="BN13" s="152" t="str">
        <f>IF(ISBLANK(Výsledky!$OK$3),"",Výsledky!OK20)</f>
        <v/>
      </c>
      <c r="BO13" s="152" t="str">
        <f>IF(ISBLANK(Výsledky!$OR$3),"",Výsledky!OR20)</f>
        <v/>
      </c>
      <c r="BP13" s="152" t="str">
        <f>IF(ISBLANK(Výsledky!$OY$3),"",Výsledky!OY20)</f>
        <v/>
      </c>
      <c r="BQ13" s="152" t="str">
        <f>IF(ISBLANK(Výsledky!$PF$3),"",Výsledky!PF20)</f>
        <v/>
      </c>
      <c r="BR13" s="152" t="str">
        <f>IF(ISBLANK(Výsledky!$PM$3),"",Výsledky!PM20)</f>
        <v/>
      </c>
      <c r="BS13" s="152" t="str">
        <f>IF(ISBLANK(Výsledky!$PT$3),"",Výsledky!PT20)</f>
        <v/>
      </c>
      <c r="BT13" s="153" t="str">
        <f>IF(ISBLANK(Výsledky!$QA$3),"",Výsledky!QA20)</f>
        <v/>
      </c>
      <c r="BU13" s="6"/>
      <c r="BV13" s="10"/>
      <c r="BW13" s="11" t="str">
        <f>Tipy!B16</f>
        <v>Cali</v>
      </c>
      <c r="BX13" s="9">
        <f t="shared" si="1"/>
        <v>27</v>
      </c>
      <c r="BY13" s="9">
        <f t="shared" si="2"/>
        <v>4</v>
      </c>
      <c r="BZ13" s="9" t="e">
        <f t="shared" si="3"/>
        <v>#N/A</v>
      </c>
      <c r="CA13" s="9">
        <f t="shared" si="4"/>
        <v>5</v>
      </c>
      <c r="CB13" s="9">
        <f t="shared" si="5"/>
        <v>15</v>
      </c>
      <c r="CC13" s="9">
        <f t="shared" si="6"/>
        <v>16</v>
      </c>
      <c r="CD13" s="9">
        <f t="shared" si="7"/>
        <v>24</v>
      </c>
      <c r="CE13" s="9" t="e">
        <f t="shared" si="8"/>
        <v>#N/A</v>
      </c>
      <c r="CF13" s="9" t="e">
        <f t="shared" si="9"/>
        <v>#N/A</v>
      </c>
      <c r="CG13" s="9" t="e">
        <f t="shared" si="10"/>
        <v>#N/A</v>
      </c>
      <c r="CH13" s="9" t="e">
        <f t="shared" si="11"/>
        <v>#N/A</v>
      </c>
      <c r="CI13" s="9" t="e">
        <f t="shared" si="12"/>
        <v>#N/A</v>
      </c>
      <c r="CJ13" s="9" t="e">
        <f t="shared" si="13"/>
        <v>#N/A</v>
      </c>
      <c r="CK13" s="9" t="e">
        <f t="shared" si="14"/>
        <v>#N/A</v>
      </c>
      <c r="CL13" s="9" t="e">
        <f t="shared" si="15"/>
        <v>#N/A</v>
      </c>
      <c r="CM13" s="9" t="e">
        <f t="shared" si="16"/>
        <v>#N/A</v>
      </c>
      <c r="CN13" s="9" t="e">
        <f t="shared" si="17"/>
        <v>#N/A</v>
      </c>
      <c r="CO13" s="9" t="e">
        <f t="shared" si="18"/>
        <v>#N/A</v>
      </c>
      <c r="CP13" s="9" t="e">
        <f t="shared" si="19"/>
        <v>#N/A</v>
      </c>
      <c r="CQ13" s="9" t="e">
        <f t="shared" si="20"/>
        <v>#N/A</v>
      </c>
      <c r="CR13" s="9" t="e">
        <f t="shared" si="21"/>
        <v>#N/A</v>
      </c>
      <c r="CS13" s="9" t="e">
        <f t="shared" si="22"/>
        <v>#N/A</v>
      </c>
      <c r="CT13" s="9" t="e">
        <f t="shared" si="23"/>
        <v>#N/A</v>
      </c>
      <c r="CU13" s="9" t="e">
        <f t="shared" si="24"/>
        <v>#N/A</v>
      </c>
      <c r="CV13" s="9" t="e">
        <f t="shared" si="25"/>
        <v>#N/A</v>
      </c>
      <c r="CW13" s="9" t="e">
        <f t="shared" si="26"/>
        <v>#N/A</v>
      </c>
      <c r="CX13" s="9" t="e">
        <f t="shared" si="27"/>
        <v>#N/A</v>
      </c>
      <c r="CY13" s="9" t="e">
        <f t="shared" si="28"/>
        <v>#N/A</v>
      </c>
      <c r="CZ13" s="9" t="e">
        <f t="shared" si="29"/>
        <v>#N/A</v>
      </c>
      <c r="DA13" s="9" t="e">
        <f t="shared" si="30"/>
        <v>#N/A</v>
      </c>
      <c r="DB13" s="9" t="e">
        <f t="shared" si="31"/>
        <v>#N/A</v>
      </c>
      <c r="DC13" s="9" t="e">
        <f t="shared" si="32"/>
        <v>#N/A</v>
      </c>
      <c r="DD13" s="9" t="e">
        <f t="shared" si="33"/>
        <v>#N/A</v>
      </c>
      <c r="DE13" s="9" t="e">
        <f t="shared" si="34"/>
        <v>#N/A</v>
      </c>
      <c r="DF13" s="9" t="e">
        <f t="shared" si="35"/>
        <v>#N/A</v>
      </c>
      <c r="DG13" s="9" t="e">
        <f t="shared" si="36"/>
        <v>#N/A</v>
      </c>
      <c r="DH13" s="9" t="e">
        <f t="shared" si="37"/>
        <v>#N/A</v>
      </c>
      <c r="DI13" s="9" t="e">
        <f t="shared" si="38"/>
        <v>#N/A</v>
      </c>
      <c r="DJ13" s="9" t="e">
        <f t="shared" si="39"/>
        <v>#N/A</v>
      </c>
      <c r="DK13" s="9" t="e">
        <f t="shared" si="40"/>
        <v>#N/A</v>
      </c>
      <c r="DL13" s="9" t="e">
        <f t="shared" si="41"/>
        <v>#N/A</v>
      </c>
      <c r="DM13" s="9" t="e">
        <f t="shared" si="42"/>
        <v>#N/A</v>
      </c>
      <c r="DN13" s="9" t="e">
        <f t="shared" si="43"/>
        <v>#N/A</v>
      </c>
      <c r="DO13" s="9" t="e">
        <f t="shared" si="44"/>
        <v>#N/A</v>
      </c>
      <c r="DP13" s="9" t="e">
        <f t="shared" si="45"/>
        <v>#N/A</v>
      </c>
      <c r="DQ13" s="9" t="e">
        <f t="shared" si="46"/>
        <v>#N/A</v>
      </c>
      <c r="DR13" s="9" t="e">
        <f t="shared" si="47"/>
        <v>#N/A</v>
      </c>
      <c r="DS13" s="9" t="e">
        <f t="shared" si="48"/>
        <v>#N/A</v>
      </c>
      <c r="DT13" s="9" t="e">
        <f t="shared" si="49"/>
        <v>#N/A</v>
      </c>
      <c r="DU13" s="9" t="e">
        <f t="shared" si="50"/>
        <v>#N/A</v>
      </c>
      <c r="DV13" s="9" t="e">
        <f t="shared" si="51"/>
        <v>#N/A</v>
      </c>
      <c r="DW13" s="9" t="e">
        <f t="shared" si="52"/>
        <v>#N/A</v>
      </c>
      <c r="DX13" s="9" t="e">
        <f t="shared" si="53"/>
        <v>#N/A</v>
      </c>
      <c r="DY13" s="9" t="e">
        <f t="shared" si="54"/>
        <v>#N/A</v>
      </c>
      <c r="DZ13" s="9" t="e">
        <f t="shared" si="55"/>
        <v>#N/A</v>
      </c>
      <c r="EA13" s="9" t="e">
        <f t="shared" si="56"/>
        <v>#N/A</v>
      </c>
      <c r="EB13" s="9" t="e">
        <f t="shared" si="57"/>
        <v>#N/A</v>
      </c>
      <c r="EC13" s="9" t="e">
        <f t="shared" si="58"/>
        <v>#N/A</v>
      </c>
      <c r="ED13" s="9" t="e">
        <f t="shared" si="59"/>
        <v>#N/A</v>
      </c>
      <c r="EE13" s="9" t="e">
        <f t="shared" si="60"/>
        <v>#N/A</v>
      </c>
      <c r="EF13" s="9" t="e">
        <f t="shared" si="61"/>
        <v>#N/A</v>
      </c>
      <c r="EG13" s="9" t="e">
        <f t="shared" si="62"/>
        <v>#N/A</v>
      </c>
      <c r="EH13" s="9" t="e">
        <f t="shared" si="63"/>
        <v>#N/A</v>
      </c>
    </row>
    <row r="14" spans="1:138" ht="15.75" customHeight="1">
      <c r="A14" s="1"/>
      <c r="B14" s="155" t="s">
        <v>178</v>
      </c>
      <c r="C14" s="161">
        <f>Tipy!A50</f>
        <v>66</v>
      </c>
      <c r="D14" s="179" t="str">
        <f>Tipy!B50</f>
        <v>LiverpoolReds</v>
      </c>
      <c r="E14" s="308">
        <f t="shared" si="0"/>
        <v>1380</v>
      </c>
      <c r="F14" s="306">
        <f>IF(ISBLANK(Výsledky!$I$3),"-",SUM(J14:M14,O14,Q14,S14:T14,V14,X14,Z14:AA14,AC14:AE14,AG14:AI14,AK14:AM14,AP14,AR14,AT14:AU14,AW14:AX14,BA14,BC14:BD14,BF14,BH14,BJ14,BL14,BN14,BP14,BR14:BS14))</f>
        <v>840</v>
      </c>
      <c r="G14" s="151">
        <f>IF(ISBLANK(Výsledky!$AK$3),"-",SUM(N14,R14,U14,Y14,AB14,AF14,AV14,BB14,BG14,BI14,BM14,BO14,BT14))</f>
        <v>270</v>
      </c>
      <c r="H14" s="151">
        <f>IF(ISBLANK(Výsledky!$AY$3),"-",SUM(P14,W14,AJ14,AO14,AQ14,AY14))</f>
        <v>170</v>
      </c>
      <c r="I14" s="167">
        <f>IF(ISBLANK(Výsledky!$HK$3),"-",SUM(AN14,AS14,AZ14,BE14,BK14,BQ14))</f>
        <v>100</v>
      </c>
      <c r="J14" s="164">
        <f>IF(ISBLANK(Výsledky!$I$3),"",Výsledky!I56)</f>
        <v>50</v>
      </c>
      <c r="K14" s="152">
        <f>IF(ISBLANK(Výsledky!$P$3),"",Výsledky!P56)</f>
        <v>50</v>
      </c>
      <c r="L14" s="152" t="str">
        <f>IF(ISBLANK(Výsledky!$W$3),"",Výsledky!W56)</f>
        <v>-</v>
      </c>
      <c r="M14" s="152">
        <f>IF(ISBLANK(Výsledky!$AD$3),"",Výsledky!AD56)</f>
        <v>60</v>
      </c>
      <c r="N14" s="152">
        <f>IF(ISBLANK(Výsledky!$AK$3),"",Výsledky!AK56)</f>
        <v>30</v>
      </c>
      <c r="O14" s="152" t="str">
        <f>IF(ISBLANK(Výsledky!$AR$3),"",Výsledky!AR56)</f>
        <v>-</v>
      </c>
      <c r="P14" s="152">
        <f>IF(ISBLANK(Výsledky!$AY$3),"",Výsledky!AY56)</f>
        <v>30</v>
      </c>
      <c r="Q14" s="152">
        <f>IF(ISBLANK(Výsledky!$BF$3),"",Výsledky!BF56)</f>
        <v>30</v>
      </c>
      <c r="R14" s="152">
        <f>IF(ISBLANK(Výsledky!$BM$3),"",Výsledky!BM56)</f>
        <v>50</v>
      </c>
      <c r="S14" s="152">
        <f>IF(ISBLANK(Výsledky!$BT$3),"",Výsledky!BT56)</f>
        <v>50</v>
      </c>
      <c r="T14" s="152">
        <f>IF(ISBLANK(Výsledky!$CA$3),"",Výsledky!CA56)</f>
        <v>50</v>
      </c>
      <c r="U14" s="152">
        <f>IF(ISBLANK(Výsledky!$CH$3),"",Výsledky!CH56)</f>
        <v>50</v>
      </c>
      <c r="V14" s="152">
        <f>IF(ISBLANK(Výsledky!$CO$3),"",Výsledky!CO56)</f>
        <v>60</v>
      </c>
      <c r="W14" s="152">
        <f>IF(ISBLANK(Výsledky!$CV$3),"",Výsledky!CV56)</f>
        <v>60</v>
      </c>
      <c r="X14" s="152">
        <f>IF(ISBLANK(Výsledky!$DC$3),"",Výsledky!DC56)</f>
        <v>10</v>
      </c>
      <c r="Y14" s="152">
        <f>IF(ISBLANK(Výsledky!$DJ$3),"",Výsledky!DJ56)</f>
        <v>30</v>
      </c>
      <c r="Z14" s="152">
        <f>IF(ISBLANK(Výsledky!$DQ$3),"",Výsledky!DQ56)</f>
        <v>10</v>
      </c>
      <c r="AA14" s="152">
        <f>IF(ISBLANK(Výsledky!$DX$3),"",Výsledky!DX56)</f>
        <v>60</v>
      </c>
      <c r="AB14" s="152">
        <f>IF(ISBLANK(Výsledky!$EE$3),"",Výsledky!EE56)</f>
        <v>30</v>
      </c>
      <c r="AC14" s="152">
        <f>IF(ISBLANK(Výsledky!$EL$3),"",Výsledky!EL56)</f>
        <v>60</v>
      </c>
      <c r="AD14" s="152">
        <f>IF(ISBLANK(Výsledky!$ES$3),"",Výsledky!ES56)</f>
        <v>50</v>
      </c>
      <c r="AE14" s="152">
        <f>IF(ISBLANK(Výsledky!$EZ$3),"",Výsledky!EZ56)</f>
        <v>20</v>
      </c>
      <c r="AF14" s="152">
        <f>IF(ISBLANK(Výsledky!$FG$3),"",Výsledky!FG56)</f>
        <v>80</v>
      </c>
      <c r="AG14" s="152">
        <f>IF(ISBLANK(Výsledky!$FN$3),"",Výsledky!FN56)</f>
        <v>60</v>
      </c>
      <c r="AH14" s="152">
        <f>IF(ISBLANK(Výsledky!$FU$3),"",Výsledky!FU56)</f>
        <v>50</v>
      </c>
      <c r="AI14" s="152" t="str">
        <f>IF(ISBLANK(Výsledky!$GB$3),"",Výsledky!GB56)</f>
        <v>-</v>
      </c>
      <c r="AJ14" s="152">
        <f>IF(ISBLANK(Výsledky!$GI$3),"",Výsledky!GI56)</f>
        <v>0</v>
      </c>
      <c r="AK14" s="152" t="str">
        <f>IF(ISBLANK(Výsledky!$GP$3),"",Výsledky!GP56)</f>
        <v/>
      </c>
      <c r="AL14" s="152">
        <v>0</v>
      </c>
      <c r="AM14" s="152">
        <f>IF(ISBLANK(Výsledky!$HD$3),"",Výsledky!HD56)</f>
        <v>60</v>
      </c>
      <c r="AN14" s="152">
        <f>IF(ISBLANK(Výsledky!$HK$3),"",Výsledky!HK56)</f>
        <v>30</v>
      </c>
      <c r="AO14" s="152">
        <f>IF(ISBLANK(Výsledky!$HR$3),"",Výsledky!HR56)</f>
        <v>0</v>
      </c>
      <c r="AP14" s="152">
        <f>IF(ISBLANK(Výsledky!$HY$3),"",Výsledky!HY56)</f>
        <v>40</v>
      </c>
      <c r="AQ14" s="152">
        <f>IF(ISBLANK(Výsledky!$IF$3),"",Výsledky!IF56)</f>
        <v>80</v>
      </c>
      <c r="AR14" s="152">
        <f>IF(ISBLANK(Výsledky!$IM$3),"",Výsledky!IM56)</f>
        <v>20</v>
      </c>
      <c r="AS14" s="152">
        <f>IF(ISBLANK(Výsledky!$IT$3),"",Výsledky!IT56)</f>
        <v>70</v>
      </c>
      <c r="AT14" s="152">
        <f>IF(ISBLANK(Výsledky!$JA$3),"",Výsledky!JA56)</f>
        <v>50</v>
      </c>
      <c r="AU14" s="152" t="str">
        <f>IF(ISBLANK(Výsledky!$JH$3),"",Výsledky!JH56)</f>
        <v/>
      </c>
      <c r="AV14" s="152" t="str">
        <f>IF(ISBLANK(Výsledky!$JO$3),"",Výsledky!JO56)</f>
        <v/>
      </c>
      <c r="AW14" s="152" t="str">
        <f>IF(ISBLANK(Výsledky!$JV$3),"",Výsledky!JV56)</f>
        <v/>
      </c>
      <c r="AX14" s="152" t="str">
        <f>IF(ISBLANK(Výsledky!$KC$3),"",Výsledky!KC56)</f>
        <v/>
      </c>
      <c r="AY14" s="152" t="str">
        <f>IF(ISBLANK(Výsledky!$KJ$3),"",Výsledky!KJ56)</f>
        <v/>
      </c>
      <c r="AZ14" s="152" t="str">
        <f>IF(ISBLANK(Výsledky!$KQ$3),"",Výsledky!KQ56)</f>
        <v/>
      </c>
      <c r="BA14" s="152" t="str">
        <f>IF(ISBLANK(Výsledky!$KX$3),"",Výsledky!KX56)</f>
        <v/>
      </c>
      <c r="BB14" s="152" t="str">
        <f>IF(ISBLANK(Výsledky!$LE$3),"",Výsledky!LE56)</f>
        <v/>
      </c>
      <c r="BC14" s="152" t="str">
        <f>IF(ISBLANK(Výsledky!$LL$3),"",Výsledky!LL56)</f>
        <v/>
      </c>
      <c r="BD14" s="152" t="str">
        <f>IF(ISBLANK(Výsledky!$LS$3),"",Výsledky!LS56)</f>
        <v/>
      </c>
      <c r="BE14" s="152" t="str">
        <f>IF(ISBLANK(Výsledky!$LZ$3),"",Výsledky!LZ56)</f>
        <v/>
      </c>
      <c r="BF14" s="152" t="str">
        <f>IF(ISBLANK(Výsledky!$MG$3),"",Výsledky!MG56)</f>
        <v/>
      </c>
      <c r="BG14" s="152" t="str">
        <f>IF(ISBLANK(Výsledky!$MN$3),"",Výsledky!MN56)</f>
        <v/>
      </c>
      <c r="BH14" s="152" t="str">
        <f>IF(ISBLANK(Výsledky!$MU$3),"",Výsledky!MU56)</f>
        <v/>
      </c>
      <c r="BI14" s="152" t="str">
        <f>IF(ISBLANK(Výsledky!$NB$3),"",Výsledky!NB56)</f>
        <v/>
      </c>
      <c r="BJ14" s="152" t="str">
        <f>IF(ISBLANK(Výsledky!$NI$3),"",Výsledky!NI56)</f>
        <v/>
      </c>
      <c r="BK14" s="152" t="str">
        <f>IF(ISBLANK(Výsledky!$NP$3),"",Výsledky!NP56)</f>
        <v/>
      </c>
      <c r="BL14" s="152" t="str">
        <f>IF(ISBLANK(Výsledky!$NW$3),"",Výsledky!NW56)</f>
        <v/>
      </c>
      <c r="BM14" s="152" t="str">
        <f>IF(ISBLANK(Výsledky!$OD$3),"",Výsledky!OD56)</f>
        <v/>
      </c>
      <c r="BN14" s="152" t="str">
        <f>IF(ISBLANK(Výsledky!$OK$3),"",Výsledky!OK56)</f>
        <v/>
      </c>
      <c r="BO14" s="152" t="str">
        <f>IF(ISBLANK(Výsledky!$OR$3),"",Výsledky!OR56)</f>
        <v/>
      </c>
      <c r="BP14" s="152" t="str">
        <f>IF(ISBLANK(Výsledky!$OY$3),"",Výsledky!OY56)</f>
        <v/>
      </c>
      <c r="BQ14" s="152" t="str">
        <f>IF(ISBLANK(Výsledky!$PF$3),"",Výsledky!PF56)</f>
        <v/>
      </c>
      <c r="BR14" s="152" t="str">
        <f>IF(ISBLANK(Výsledky!$PM$3),"",Výsledky!PM56)</f>
        <v/>
      </c>
      <c r="BS14" s="152" t="str">
        <f>IF(ISBLANK(Výsledky!$PT$3),"",Výsledky!PT56)</f>
        <v/>
      </c>
      <c r="BT14" s="153" t="str">
        <f>IF(ISBLANK(Výsledky!$QA$3),"",Výsledky!QA56)</f>
        <v/>
      </c>
      <c r="BU14" s="6"/>
      <c r="BV14" s="10"/>
      <c r="BW14" s="11" t="str">
        <f>Tipy!B17</f>
        <v>Creyzy</v>
      </c>
      <c r="BX14" s="9">
        <f t="shared" si="1"/>
        <v>21</v>
      </c>
      <c r="BY14" s="9">
        <f t="shared" si="2"/>
        <v>21</v>
      </c>
      <c r="BZ14" s="9">
        <f t="shared" si="3"/>
        <v>41</v>
      </c>
      <c r="CA14" s="9">
        <f t="shared" si="4"/>
        <v>48</v>
      </c>
      <c r="CB14" s="9">
        <f t="shared" si="5"/>
        <v>44</v>
      </c>
      <c r="CC14" s="9">
        <f t="shared" si="6"/>
        <v>31</v>
      </c>
      <c r="CD14" s="9">
        <f t="shared" si="7"/>
        <v>22</v>
      </c>
      <c r="CE14" s="9" t="e">
        <f t="shared" si="8"/>
        <v>#N/A</v>
      </c>
      <c r="CF14" s="9" t="e">
        <f t="shared" si="9"/>
        <v>#N/A</v>
      </c>
      <c r="CG14" s="9" t="e">
        <f t="shared" si="10"/>
        <v>#N/A</v>
      </c>
      <c r="CH14" s="9" t="e">
        <f t="shared" si="11"/>
        <v>#N/A</v>
      </c>
      <c r="CI14" s="9" t="e">
        <f t="shared" si="12"/>
        <v>#N/A</v>
      </c>
      <c r="CJ14" s="9" t="e">
        <f t="shared" si="13"/>
        <v>#N/A</v>
      </c>
      <c r="CK14" s="9" t="e">
        <f t="shared" si="14"/>
        <v>#N/A</v>
      </c>
      <c r="CL14" s="9" t="e">
        <f t="shared" si="15"/>
        <v>#N/A</v>
      </c>
      <c r="CM14" s="9" t="e">
        <f t="shared" si="16"/>
        <v>#N/A</v>
      </c>
      <c r="CN14" s="9" t="e">
        <f t="shared" si="17"/>
        <v>#N/A</v>
      </c>
      <c r="CO14" s="9" t="e">
        <f t="shared" si="18"/>
        <v>#N/A</v>
      </c>
      <c r="CP14" s="9" t="e">
        <f t="shared" si="19"/>
        <v>#N/A</v>
      </c>
      <c r="CQ14" s="9" t="e">
        <f t="shared" si="20"/>
        <v>#N/A</v>
      </c>
      <c r="CR14" s="9" t="e">
        <f t="shared" si="21"/>
        <v>#N/A</v>
      </c>
      <c r="CS14" s="9" t="e">
        <f t="shared" si="22"/>
        <v>#N/A</v>
      </c>
      <c r="CT14" s="9" t="e">
        <f t="shared" si="23"/>
        <v>#N/A</v>
      </c>
      <c r="CU14" s="9" t="e">
        <f t="shared" si="24"/>
        <v>#N/A</v>
      </c>
      <c r="CV14" s="9" t="e">
        <f t="shared" si="25"/>
        <v>#N/A</v>
      </c>
      <c r="CW14" s="9" t="e">
        <f t="shared" si="26"/>
        <v>#N/A</v>
      </c>
      <c r="CX14" s="9" t="e">
        <f t="shared" si="27"/>
        <v>#N/A</v>
      </c>
      <c r="CY14" s="9" t="e">
        <f t="shared" si="28"/>
        <v>#N/A</v>
      </c>
      <c r="CZ14" s="9" t="e">
        <f t="shared" si="29"/>
        <v>#N/A</v>
      </c>
      <c r="DA14" s="9" t="e">
        <f t="shared" si="30"/>
        <v>#N/A</v>
      </c>
      <c r="DB14" s="9" t="e">
        <f t="shared" si="31"/>
        <v>#N/A</v>
      </c>
      <c r="DC14" s="9" t="e">
        <f t="shared" si="32"/>
        <v>#N/A</v>
      </c>
      <c r="DD14" s="9" t="e">
        <f t="shared" si="33"/>
        <v>#N/A</v>
      </c>
      <c r="DE14" s="9" t="e">
        <f t="shared" si="34"/>
        <v>#N/A</v>
      </c>
      <c r="DF14" s="9" t="e">
        <f t="shared" si="35"/>
        <v>#N/A</v>
      </c>
      <c r="DG14" s="9" t="e">
        <f t="shared" si="36"/>
        <v>#N/A</v>
      </c>
      <c r="DH14" s="9" t="e">
        <f t="shared" si="37"/>
        <v>#N/A</v>
      </c>
      <c r="DI14" s="9" t="e">
        <f t="shared" si="38"/>
        <v>#N/A</v>
      </c>
      <c r="DJ14" s="9" t="e">
        <f t="shared" si="39"/>
        <v>#N/A</v>
      </c>
      <c r="DK14" s="9" t="e">
        <f t="shared" si="40"/>
        <v>#N/A</v>
      </c>
      <c r="DL14" s="9" t="e">
        <f t="shared" si="41"/>
        <v>#N/A</v>
      </c>
      <c r="DM14" s="9" t="e">
        <f t="shared" si="42"/>
        <v>#N/A</v>
      </c>
      <c r="DN14" s="9" t="e">
        <f t="shared" si="43"/>
        <v>#N/A</v>
      </c>
      <c r="DO14" s="9" t="e">
        <f t="shared" si="44"/>
        <v>#N/A</v>
      </c>
      <c r="DP14" s="9" t="e">
        <f t="shared" si="45"/>
        <v>#N/A</v>
      </c>
      <c r="DQ14" s="9" t="e">
        <f t="shared" si="46"/>
        <v>#N/A</v>
      </c>
      <c r="DR14" s="9" t="e">
        <f t="shared" si="47"/>
        <v>#N/A</v>
      </c>
      <c r="DS14" s="9" t="e">
        <f t="shared" si="48"/>
        <v>#N/A</v>
      </c>
      <c r="DT14" s="9" t="e">
        <f t="shared" si="49"/>
        <v>#N/A</v>
      </c>
      <c r="DU14" s="9" t="e">
        <f t="shared" si="50"/>
        <v>#N/A</v>
      </c>
      <c r="DV14" s="9" t="e">
        <f t="shared" si="51"/>
        <v>#N/A</v>
      </c>
      <c r="DW14" s="9" t="e">
        <f t="shared" si="52"/>
        <v>#N/A</v>
      </c>
      <c r="DX14" s="9" t="e">
        <f t="shared" si="53"/>
        <v>#N/A</v>
      </c>
      <c r="DY14" s="9" t="e">
        <f t="shared" si="54"/>
        <v>#N/A</v>
      </c>
      <c r="DZ14" s="9" t="e">
        <f t="shared" si="55"/>
        <v>#N/A</v>
      </c>
      <c r="EA14" s="9" t="e">
        <f t="shared" si="56"/>
        <v>#N/A</v>
      </c>
      <c r="EB14" s="9" t="e">
        <f t="shared" si="57"/>
        <v>#N/A</v>
      </c>
      <c r="EC14" s="9" t="e">
        <f t="shared" si="58"/>
        <v>#N/A</v>
      </c>
      <c r="ED14" s="9" t="e">
        <f t="shared" si="59"/>
        <v>#N/A</v>
      </c>
      <c r="EE14" s="9" t="e">
        <f t="shared" si="60"/>
        <v>#N/A</v>
      </c>
      <c r="EF14" s="9" t="e">
        <f t="shared" si="61"/>
        <v>#N/A</v>
      </c>
      <c r="EG14" s="9" t="e">
        <f t="shared" si="62"/>
        <v>#N/A</v>
      </c>
      <c r="EH14" s="9" t="e">
        <f t="shared" si="63"/>
        <v>#N/A</v>
      </c>
    </row>
    <row r="15" spans="1:138" ht="15.75" customHeight="1">
      <c r="A15" s="1"/>
      <c r="B15" s="155" t="s">
        <v>179</v>
      </c>
      <c r="C15" s="161">
        <f>Tipy!A71</f>
        <v>25</v>
      </c>
      <c r="D15" s="179" t="str">
        <f>Tipy!B71</f>
        <v>Patrik Gálik</v>
      </c>
      <c r="E15" s="308">
        <f t="shared" si="0"/>
        <v>1370</v>
      </c>
      <c r="F15" s="306">
        <f>IF(ISBLANK(Výsledky!$I$3),"-",SUM(J15:M15,O15,Q15,S15:T15,V15,X15,Z15:AA15,AC15:AE15,AG15:AI15,AK15:AM15,AP15,AR15,AT15:AU15,AW15:AX15,BA15,BC15:BD15,BF15,BH15,BJ15,BL15,BN15,BP15,BR15:BS15))</f>
        <v>900</v>
      </c>
      <c r="G15" s="151">
        <f>IF(ISBLANK(Výsledky!$AK$3),"-",SUM(N15,R15,U15,Y15,AB15,AF15,AV15,BB15,BG15,BI15,BM15,BO15,BT15))</f>
        <v>170</v>
      </c>
      <c r="H15" s="151">
        <f>IF(ISBLANK(Výsledky!$AY$3),"-",SUM(P15,W15,AJ15,AO15,AQ15,AY15))</f>
        <v>190</v>
      </c>
      <c r="I15" s="167">
        <f>IF(ISBLANK(Výsledky!$HK$3),"-",SUM(AN15,AS15,AZ15,BE15,BK15,BQ15))</f>
        <v>110</v>
      </c>
      <c r="J15" s="164">
        <f>IF(ISBLANK(Výsledky!$I$3),"",Výsledky!I77)</f>
        <v>50</v>
      </c>
      <c r="K15" s="152">
        <f>IF(ISBLANK(Výsledky!$P$3),"",Výsledky!P77)</f>
        <v>90</v>
      </c>
      <c r="L15" s="152">
        <f>IF(ISBLANK(Výsledky!$W$3),"",Výsledky!W77)</f>
        <v>50</v>
      </c>
      <c r="M15" s="152">
        <f>IF(ISBLANK(Výsledky!$AD$3),"",Výsledky!AD77)</f>
        <v>60</v>
      </c>
      <c r="N15" s="152">
        <f>IF(ISBLANK(Výsledky!$AK$3),"",Výsledky!AK77)</f>
        <v>60</v>
      </c>
      <c r="O15" s="152">
        <f>IF(ISBLANK(Výsledky!$AR$3),"",Výsledky!AR77)</f>
        <v>50</v>
      </c>
      <c r="P15" s="152">
        <f>IF(ISBLANK(Výsledky!$AY$3),"",Výsledky!AY77)</f>
        <v>50</v>
      </c>
      <c r="Q15" s="152">
        <f>IF(ISBLANK(Výsledky!$BF$3),"",Výsledky!BF77)</f>
        <v>30</v>
      </c>
      <c r="R15" s="152">
        <f>IF(ISBLANK(Výsledky!$BM$3),"",Výsledky!BM77)</f>
        <v>50</v>
      </c>
      <c r="S15" s="152">
        <f>IF(ISBLANK(Výsledky!$BT$3),"",Výsledky!BT77)</f>
        <v>40</v>
      </c>
      <c r="T15" s="152">
        <f>IF(ISBLANK(Výsledky!$CA$3),"",Výsledky!CA77)</f>
        <v>60</v>
      </c>
      <c r="U15" s="152">
        <f>IF(ISBLANK(Výsledky!$CH$3),"",Výsledky!CH77)</f>
        <v>30</v>
      </c>
      <c r="V15" s="152">
        <f>IF(ISBLANK(Výsledky!$CO$3),"",Výsledky!CO77)</f>
        <v>40</v>
      </c>
      <c r="W15" s="152">
        <f>IF(ISBLANK(Výsledky!$CV$3),"",Výsledky!CV77)</f>
        <v>50</v>
      </c>
      <c r="X15" s="152">
        <f>IF(ISBLANK(Výsledky!$DC$3),"",Výsledky!DC77)</f>
        <v>0</v>
      </c>
      <c r="Y15" s="152">
        <f>IF(ISBLANK(Výsledky!$DJ$3),"",Výsledky!DJ77)</f>
        <v>0</v>
      </c>
      <c r="Z15" s="152">
        <f>IF(ISBLANK(Výsledky!$DQ$3),"",Výsledky!DQ77)</f>
        <v>0</v>
      </c>
      <c r="AA15" s="152">
        <f>IF(ISBLANK(Výsledky!$DX$3),"",Výsledky!DX77)</f>
        <v>60</v>
      </c>
      <c r="AB15" s="152">
        <f>IF(ISBLANK(Výsledky!$EE$3),"",Výsledky!EE77)</f>
        <v>0</v>
      </c>
      <c r="AC15" s="152">
        <f>IF(ISBLANK(Výsledky!$EL$3),"",Výsledky!EL77)</f>
        <v>30</v>
      </c>
      <c r="AD15" s="152">
        <f>IF(ISBLANK(Výsledky!$ES$3),"",Výsledky!ES77)</f>
        <v>60</v>
      </c>
      <c r="AE15" s="152">
        <f>IF(ISBLANK(Výsledky!$EZ$3),"",Výsledky!EZ77)</f>
        <v>20</v>
      </c>
      <c r="AF15" s="152">
        <f>IF(ISBLANK(Výsledky!$FG$3),"",Výsledky!FG77)</f>
        <v>30</v>
      </c>
      <c r="AG15" s="152">
        <f>IF(ISBLANK(Výsledky!$FN$3),"",Výsledky!FN77)</f>
        <v>20</v>
      </c>
      <c r="AH15" s="152">
        <f>IF(ISBLANK(Výsledky!$FU$3),"",Výsledky!FU77)</f>
        <v>50</v>
      </c>
      <c r="AI15" s="152">
        <f>IF(ISBLANK(Výsledky!$GB$3),"",Výsledky!GB77)</f>
        <v>20</v>
      </c>
      <c r="AJ15" s="152">
        <f>IF(ISBLANK(Výsledky!$GI$3),"",Výsledky!GI77)</f>
        <v>30</v>
      </c>
      <c r="AK15" s="152" t="str">
        <f>IF(ISBLANK(Výsledky!$GP$3),"",Výsledky!GP77)</f>
        <v/>
      </c>
      <c r="AL15" s="152">
        <v>0</v>
      </c>
      <c r="AM15" s="152">
        <f>IF(ISBLANK(Výsledky!$HD$3),"",Výsledky!HD77)</f>
        <v>40</v>
      </c>
      <c r="AN15" s="152">
        <f>IF(ISBLANK(Výsledky!$HK$3),"",Výsledky!HK77)</f>
        <v>30</v>
      </c>
      <c r="AO15" s="152">
        <f>IF(ISBLANK(Výsledky!$HR$3),"",Výsledky!HR77)</f>
        <v>0</v>
      </c>
      <c r="AP15" s="152">
        <f>IF(ISBLANK(Výsledky!$HY$3),"",Výsledky!HY77)</f>
        <v>30</v>
      </c>
      <c r="AQ15" s="152">
        <f>IF(ISBLANK(Výsledky!$IF$3),"",Výsledky!IF77)</f>
        <v>60</v>
      </c>
      <c r="AR15" s="152">
        <f>IF(ISBLANK(Výsledky!$IM$3),"",Výsledky!IM77)</f>
        <v>50</v>
      </c>
      <c r="AS15" s="152">
        <f>IF(ISBLANK(Výsledky!$IT$3),"",Výsledky!IT77)</f>
        <v>80</v>
      </c>
      <c r="AT15" s="152">
        <f>IF(ISBLANK(Výsledky!$JA$3),"",Výsledky!JA77)</f>
        <v>50</v>
      </c>
      <c r="AU15" s="152" t="str">
        <f>IF(ISBLANK(Výsledky!$JH$3),"",Výsledky!JH77)</f>
        <v/>
      </c>
      <c r="AV15" s="152" t="str">
        <f>IF(ISBLANK(Výsledky!$JO$3),"",Výsledky!JO77)</f>
        <v/>
      </c>
      <c r="AW15" s="152" t="str">
        <f>IF(ISBLANK(Výsledky!$JV$3),"",Výsledky!JV77)</f>
        <v/>
      </c>
      <c r="AX15" s="152" t="str">
        <f>IF(ISBLANK(Výsledky!$KC$3),"",Výsledky!KC77)</f>
        <v/>
      </c>
      <c r="AY15" s="152" t="str">
        <f>IF(ISBLANK(Výsledky!$KJ$3),"",Výsledky!KJ77)</f>
        <v/>
      </c>
      <c r="AZ15" s="152" t="str">
        <f>IF(ISBLANK(Výsledky!$KQ$3),"",Výsledky!KQ77)</f>
        <v/>
      </c>
      <c r="BA15" s="152" t="str">
        <f>IF(ISBLANK(Výsledky!$KX$3),"",Výsledky!KX77)</f>
        <v/>
      </c>
      <c r="BB15" s="152" t="str">
        <f>IF(ISBLANK(Výsledky!$LE$3),"",Výsledky!LE77)</f>
        <v/>
      </c>
      <c r="BC15" s="152" t="str">
        <f>IF(ISBLANK(Výsledky!$LL$3),"",Výsledky!LL77)</f>
        <v/>
      </c>
      <c r="BD15" s="152" t="str">
        <f>IF(ISBLANK(Výsledky!$LS$3),"",Výsledky!LS77)</f>
        <v/>
      </c>
      <c r="BE15" s="152" t="str">
        <f>IF(ISBLANK(Výsledky!$LZ$3),"",Výsledky!LZ77)</f>
        <v/>
      </c>
      <c r="BF15" s="152" t="str">
        <f>IF(ISBLANK(Výsledky!$MG$3),"",Výsledky!MG77)</f>
        <v/>
      </c>
      <c r="BG15" s="152" t="str">
        <f>IF(ISBLANK(Výsledky!$MN$3),"",Výsledky!MN77)</f>
        <v/>
      </c>
      <c r="BH15" s="152" t="str">
        <f>IF(ISBLANK(Výsledky!$MU$3),"",Výsledky!MU77)</f>
        <v/>
      </c>
      <c r="BI15" s="152" t="str">
        <f>IF(ISBLANK(Výsledky!$NB$3),"",Výsledky!NB77)</f>
        <v/>
      </c>
      <c r="BJ15" s="152" t="str">
        <f>IF(ISBLANK(Výsledky!$NI$3),"",Výsledky!NI77)</f>
        <v/>
      </c>
      <c r="BK15" s="152" t="str">
        <f>IF(ISBLANK(Výsledky!$NP$3),"",Výsledky!NP77)</f>
        <v/>
      </c>
      <c r="BL15" s="152" t="str">
        <f>IF(ISBLANK(Výsledky!$NW$3),"",Výsledky!NW77)</f>
        <v/>
      </c>
      <c r="BM15" s="152" t="str">
        <f>IF(ISBLANK(Výsledky!$OD$3),"",Výsledky!OD77)</f>
        <v/>
      </c>
      <c r="BN15" s="152" t="str">
        <f>IF(ISBLANK(Výsledky!$OK$3),"",Výsledky!OK77)</f>
        <v/>
      </c>
      <c r="BO15" s="152" t="str">
        <f>IF(ISBLANK(Výsledky!$OR$3),"",Výsledky!OR77)</f>
        <v/>
      </c>
      <c r="BP15" s="152" t="str">
        <f>IF(ISBLANK(Výsledky!$OY$3),"",Výsledky!OY77)</f>
        <v/>
      </c>
      <c r="BQ15" s="152" t="str">
        <f>IF(ISBLANK(Výsledky!$PF$3),"",Výsledky!PF77)</f>
        <v/>
      </c>
      <c r="BR15" s="152" t="str">
        <f>IF(ISBLANK(Výsledky!$PM$3),"",Výsledky!PM77)</f>
        <v/>
      </c>
      <c r="BS15" s="152" t="str">
        <f>IF(ISBLANK(Výsledky!$PT$3),"",Výsledky!PT77)</f>
        <v/>
      </c>
      <c r="BT15" s="153" t="str">
        <f>IF(ISBLANK(Výsledky!$QA$3),"",Výsledky!QA77)</f>
        <v/>
      </c>
      <c r="BU15" s="6"/>
      <c r="BV15" s="10"/>
      <c r="BW15" s="11" t="str">
        <f>Tipy!B18</f>
        <v>Cyro</v>
      </c>
      <c r="BX15" s="9">
        <f t="shared" si="1"/>
        <v>88</v>
      </c>
      <c r="BY15" s="9">
        <f t="shared" si="2"/>
        <v>52</v>
      </c>
      <c r="BZ15" s="9">
        <f t="shared" si="3"/>
        <v>46</v>
      </c>
      <c r="CA15" s="9">
        <f t="shared" si="4"/>
        <v>34</v>
      </c>
      <c r="CB15" s="9">
        <f t="shared" si="5"/>
        <v>33</v>
      </c>
      <c r="CC15" s="9">
        <f t="shared" si="6"/>
        <v>25</v>
      </c>
      <c r="CD15" s="9">
        <f t="shared" si="7"/>
        <v>26</v>
      </c>
      <c r="CE15" s="9" t="e">
        <f t="shared" si="8"/>
        <v>#N/A</v>
      </c>
      <c r="CF15" s="9" t="e">
        <f t="shared" si="9"/>
        <v>#N/A</v>
      </c>
      <c r="CG15" s="9" t="e">
        <f t="shared" si="10"/>
        <v>#N/A</v>
      </c>
      <c r="CH15" s="9" t="e">
        <f t="shared" si="11"/>
        <v>#N/A</v>
      </c>
      <c r="CI15" s="9" t="e">
        <f t="shared" si="12"/>
        <v>#N/A</v>
      </c>
      <c r="CJ15" s="9" t="e">
        <f t="shared" si="13"/>
        <v>#N/A</v>
      </c>
      <c r="CK15" s="9" t="e">
        <f t="shared" si="14"/>
        <v>#N/A</v>
      </c>
      <c r="CL15" s="9" t="e">
        <f t="shared" si="15"/>
        <v>#N/A</v>
      </c>
      <c r="CM15" s="9" t="e">
        <f t="shared" si="16"/>
        <v>#N/A</v>
      </c>
      <c r="CN15" s="9" t="e">
        <f t="shared" si="17"/>
        <v>#N/A</v>
      </c>
      <c r="CO15" s="9" t="e">
        <f t="shared" si="18"/>
        <v>#N/A</v>
      </c>
      <c r="CP15" s="9" t="e">
        <f t="shared" si="19"/>
        <v>#N/A</v>
      </c>
      <c r="CQ15" s="9" t="e">
        <f t="shared" si="20"/>
        <v>#N/A</v>
      </c>
      <c r="CR15" s="9" t="e">
        <f t="shared" si="21"/>
        <v>#N/A</v>
      </c>
      <c r="CS15" s="9" t="e">
        <f t="shared" si="22"/>
        <v>#N/A</v>
      </c>
      <c r="CT15" s="9" t="e">
        <f t="shared" si="23"/>
        <v>#N/A</v>
      </c>
      <c r="CU15" s="9" t="e">
        <f t="shared" si="24"/>
        <v>#N/A</v>
      </c>
      <c r="CV15" s="9" t="e">
        <f t="shared" si="25"/>
        <v>#N/A</v>
      </c>
      <c r="CW15" s="9" t="e">
        <f t="shared" si="26"/>
        <v>#N/A</v>
      </c>
      <c r="CX15" s="9" t="e">
        <f t="shared" si="27"/>
        <v>#N/A</v>
      </c>
      <c r="CY15" s="9" t="e">
        <f t="shared" si="28"/>
        <v>#N/A</v>
      </c>
      <c r="CZ15" s="9" t="e">
        <f t="shared" si="29"/>
        <v>#N/A</v>
      </c>
      <c r="DA15" s="9" t="e">
        <f t="shared" si="30"/>
        <v>#N/A</v>
      </c>
      <c r="DB15" s="9" t="e">
        <f t="shared" si="31"/>
        <v>#N/A</v>
      </c>
      <c r="DC15" s="9" t="e">
        <f t="shared" si="32"/>
        <v>#N/A</v>
      </c>
      <c r="DD15" s="9" t="e">
        <f t="shared" si="33"/>
        <v>#N/A</v>
      </c>
      <c r="DE15" s="9" t="e">
        <f t="shared" si="34"/>
        <v>#N/A</v>
      </c>
      <c r="DF15" s="9" t="e">
        <f t="shared" si="35"/>
        <v>#N/A</v>
      </c>
      <c r="DG15" s="9" t="e">
        <f t="shared" si="36"/>
        <v>#N/A</v>
      </c>
      <c r="DH15" s="9" t="e">
        <f t="shared" si="37"/>
        <v>#N/A</v>
      </c>
      <c r="DI15" s="9" t="e">
        <f t="shared" si="38"/>
        <v>#N/A</v>
      </c>
      <c r="DJ15" s="9" t="e">
        <f t="shared" si="39"/>
        <v>#N/A</v>
      </c>
      <c r="DK15" s="9" t="e">
        <f t="shared" si="40"/>
        <v>#N/A</v>
      </c>
      <c r="DL15" s="9" t="e">
        <f t="shared" si="41"/>
        <v>#N/A</v>
      </c>
      <c r="DM15" s="9" t="e">
        <f t="shared" si="42"/>
        <v>#N/A</v>
      </c>
      <c r="DN15" s="9" t="e">
        <f t="shared" si="43"/>
        <v>#N/A</v>
      </c>
      <c r="DO15" s="9" t="e">
        <f t="shared" si="44"/>
        <v>#N/A</v>
      </c>
      <c r="DP15" s="9" t="e">
        <f t="shared" si="45"/>
        <v>#N/A</v>
      </c>
      <c r="DQ15" s="9" t="e">
        <f t="shared" si="46"/>
        <v>#N/A</v>
      </c>
      <c r="DR15" s="9" t="e">
        <f t="shared" si="47"/>
        <v>#N/A</v>
      </c>
      <c r="DS15" s="9" t="e">
        <f t="shared" si="48"/>
        <v>#N/A</v>
      </c>
      <c r="DT15" s="9" t="e">
        <f t="shared" si="49"/>
        <v>#N/A</v>
      </c>
      <c r="DU15" s="9" t="e">
        <f t="shared" si="50"/>
        <v>#N/A</v>
      </c>
      <c r="DV15" s="9" t="e">
        <f t="shared" si="51"/>
        <v>#N/A</v>
      </c>
      <c r="DW15" s="9" t="e">
        <f t="shared" si="52"/>
        <v>#N/A</v>
      </c>
      <c r="DX15" s="9" t="e">
        <f t="shared" si="53"/>
        <v>#N/A</v>
      </c>
      <c r="DY15" s="9" t="e">
        <f t="shared" si="54"/>
        <v>#N/A</v>
      </c>
      <c r="DZ15" s="9" t="e">
        <f t="shared" si="55"/>
        <v>#N/A</v>
      </c>
      <c r="EA15" s="9" t="e">
        <f t="shared" si="56"/>
        <v>#N/A</v>
      </c>
      <c r="EB15" s="9" t="e">
        <f t="shared" si="57"/>
        <v>#N/A</v>
      </c>
      <c r="EC15" s="9" t="e">
        <f t="shared" si="58"/>
        <v>#N/A</v>
      </c>
      <c r="ED15" s="9" t="e">
        <f t="shared" si="59"/>
        <v>#N/A</v>
      </c>
      <c r="EE15" s="9" t="e">
        <f t="shared" si="60"/>
        <v>#N/A</v>
      </c>
      <c r="EF15" s="9" t="e">
        <f t="shared" si="61"/>
        <v>#N/A</v>
      </c>
      <c r="EG15" s="9" t="e">
        <f t="shared" si="62"/>
        <v>#N/A</v>
      </c>
      <c r="EH15" s="9" t="e">
        <f t="shared" si="63"/>
        <v>#N/A</v>
      </c>
    </row>
    <row r="16" spans="1:138" ht="15.75" customHeight="1">
      <c r="A16" s="1"/>
      <c r="B16" s="155" t="s">
        <v>180</v>
      </c>
      <c r="C16" s="161">
        <f>Tipy!A20</f>
        <v>87</v>
      </c>
      <c r="D16" s="179" t="str">
        <f>Tipy!B20</f>
        <v>Dodes</v>
      </c>
      <c r="E16" s="308">
        <f t="shared" si="0"/>
        <v>1370</v>
      </c>
      <c r="F16" s="306">
        <f>IF(ISBLANK(Výsledky!$I$3),"-",SUM(J16:M16,O16,Q16,S16:T16,V16,X16,Z16:AA16,AC16:AE16,AG16:AI16,AK16:AM16,AP16,AR16,AT16:AU16,AW16:AX16,BA16,BC16:BD16,BF16,BH16,BJ16,BL16,BN16,BP16,BR16:BS16))</f>
        <v>860</v>
      </c>
      <c r="G16" s="151">
        <f>IF(ISBLANK(Výsledky!$AK$3),"-",SUM(N16,R16,U16,Y16,AB16,AF16,AV16,BB16,BG16,BI16,BM16,BO16,BT16))</f>
        <v>220</v>
      </c>
      <c r="H16" s="151">
        <f>IF(ISBLANK(Výsledky!$AY$3),"-",SUM(P16,W16,AJ16,AO16,AQ16,AY16))</f>
        <v>190</v>
      </c>
      <c r="I16" s="167">
        <f>IF(ISBLANK(Výsledky!$HK$3),"-",SUM(AN16,AS16,AZ16,BE16,BK16,BQ16))</f>
        <v>100</v>
      </c>
      <c r="J16" s="164">
        <f>IF(ISBLANK(Výsledky!$I$3),"",Výsledky!I26)</f>
        <v>80</v>
      </c>
      <c r="K16" s="152">
        <f>IF(ISBLANK(Výsledky!$P$3),"",Výsledky!P26)</f>
        <v>50</v>
      </c>
      <c r="L16" s="152">
        <f>IF(ISBLANK(Výsledky!$W$3),"",Výsledky!W26)</f>
        <v>40</v>
      </c>
      <c r="M16" s="152">
        <f>IF(ISBLANK(Výsledky!$AD$3),"",Výsledky!AD26)</f>
        <v>30</v>
      </c>
      <c r="N16" s="152">
        <f>IF(ISBLANK(Výsledky!$AK$3),"",Výsledky!AK26)</f>
        <v>20</v>
      </c>
      <c r="O16" s="152">
        <f>IF(ISBLANK(Výsledky!$AR$3),"",Výsledky!AR26)</f>
        <v>60</v>
      </c>
      <c r="P16" s="152">
        <f>IF(ISBLANK(Výsledky!$AY$3),"",Výsledky!AY26)</f>
        <v>50</v>
      </c>
      <c r="Q16" s="152">
        <f>IF(ISBLANK(Výsledky!$BF$3),"",Výsledky!BF26)</f>
        <v>0</v>
      </c>
      <c r="R16" s="152">
        <f>IF(ISBLANK(Výsledky!$BM$3),"",Výsledky!BM26)</f>
        <v>50</v>
      </c>
      <c r="S16" s="152">
        <f>IF(ISBLANK(Výsledky!$BT$3),"",Výsledky!BT26)</f>
        <v>90</v>
      </c>
      <c r="T16" s="152">
        <f>IF(ISBLANK(Výsledky!$CA$3),"",Výsledky!CA26)</f>
        <v>50</v>
      </c>
      <c r="U16" s="152">
        <f>IF(ISBLANK(Výsledky!$CH$3),"",Výsledky!CH26)</f>
        <v>50</v>
      </c>
      <c r="V16" s="152">
        <f>IF(ISBLANK(Výsledky!$CO$3),"",Výsledky!CO26)</f>
        <v>10</v>
      </c>
      <c r="W16" s="152">
        <f>IF(ISBLANK(Výsledky!$CV$3),"",Výsledky!CV26)</f>
        <v>50</v>
      </c>
      <c r="X16" s="152">
        <f>IF(ISBLANK(Výsledky!$DC$3),"",Výsledky!DC26)</f>
        <v>0</v>
      </c>
      <c r="Y16" s="152">
        <f>IF(ISBLANK(Výsledky!$DJ$3),"",Výsledky!DJ26)</f>
        <v>50</v>
      </c>
      <c r="Z16" s="152">
        <f>IF(ISBLANK(Výsledky!$DQ$3),"",Výsledky!DQ26)</f>
        <v>10</v>
      </c>
      <c r="AA16" s="152">
        <f>IF(ISBLANK(Výsledky!$DX$3),"",Výsledky!DX26)</f>
        <v>60</v>
      </c>
      <c r="AB16" s="152">
        <f>IF(ISBLANK(Výsledky!$EE$3),"",Výsledky!EE26)</f>
        <v>50</v>
      </c>
      <c r="AC16" s="152">
        <f>IF(ISBLANK(Výsledky!$EL$3),"",Výsledky!EL26)</f>
        <v>40</v>
      </c>
      <c r="AD16" s="152">
        <f>IF(ISBLANK(Výsledky!$ES$3),"",Výsledky!ES26)</f>
        <v>30</v>
      </c>
      <c r="AE16" s="152">
        <f>IF(ISBLANK(Výsledky!$EZ$3),"",Výsledky!EZ26)</f>
        <v>20</v>
      </c>
      <c r="AF16" s="152">
        <f>IF(ISBLANK(Výsledky!$FG$3),"",Výsledky!FG26)</f>
        <v>0</v>
      </c>
      <c r="AG16" s="152">
        <f>IF(ISBLANK(Výsledky!$FN$3),"",Výsledky!FN26)</f>
        <v>50</v>
      </c>
      <c r="AH16" s="152">
        <f>IF(ISBLANK(Výsledky!$FU$3),"",Výsledky!FU26)</f>
        <v>50</v>
      </c>
      <c r="AI16" s="152">
        <f>IF(ISBLANK(Výsledky!$GB$3),"",Výsledky!GB26)</f>
        <v>10</v>
      </c>
      <c r="AJ16" s="152">
        <f>IF(ISBLANK(Výsledky!$GI$3),"",Výsledky!GI26)</f>
        <v>30</v>
      </c>
      <c r="AK16" s="152" t="str">
        <f>IF(ISBLANK(Výsledky!$GP$3),"",Výsledky!GP26)</f>
        <v/>
      </c>
      <c r="AL16" s="152">
        <v>0</v>
      </c>
      <c r="AM16" s="152">
        <f>IF(ISBLANK(Výsledky!$HD$3),"",Výsledky!HD26)</f>
        <v>80</v>
      </c>
      <c r="AN16" s="152">
        <f>IF(ISBLANK(Výsledky!$HK$3),"",Výsledky!HK26)</f>
        <v>30</v>
      </c>
      <c r="AO16" s="152">
        <f>IF(ISBLANK(Výsledky!$HR$3),"",Výsledky!HR26)</f>
        <v>0</v>
      </c>
      <c r="AP16" s="152">
        <f>IF(ISBLANK(Výsledky!$HY$3),"",Výsledky!HY26)</f>
        <v>50</v>
      </c>
      <c r="AQ16" s="152">
        <f>IF(ISBLANK(Výsledky!$IF$3),"",Výsledky!IF26)</f>
        <v>60</v>
      </c>
      <c r="AR16" s="152">
        <f>IF(ISBLANK(Výsledky!$IM$3),"",Výsledky!IM26)</f>
        <v>30</v>
      </c>
      <c r="AS16" s="152">
        <f>IF(ISBLANK(Výsledky!$IT$3),"",Výsledky!IT26)</f>
        <v>70</v>
      </c>
      <c r="AT16" s="152">
        <f>IF(ISBLANK(Výsledky!$JA$3),"",Výsledky!JA26)</f>
        <v>20</v>
      </c>
      <c r="AU16" s="152" t="str">
        <f>IF(ISBLANK(Výsledky!$JH$3),"",Výsledky!JH26)</f>
        <v/>
      </c>
      <c r="AV16" s="152" t="str">
        <f>IF(ISBLANK(Výsledky!$JO$3),"",Výsledky!JO26)</f>
        <v/>
      </c>
      <c r="AW16" s="152" t="str">
        <f>IF(ISBLANK(Výsledky!$JV$3),"",Výsledky!JV26)</f>
        <v/>
      </c>
      <c r="AX16" s="152" t="str">
        <f>IF(ISBLANK(Výsledky!$KC$3),"",Výsledky!KC26)</f>
        <v/>
      </c>
      <c r="AY16" s="152" t="str">
        <f>IF(ISBLANK(Výsledky!$KJ$3),"",Výsledky!KJ26)</f>
        <v/>
      </c>
      <c r="AZ16" s="152" t="str">
        <f>IF(ISBLANK(Výsledky!$KQ$3),"",Výsledky!KQ26)</f>
        <v/>
      </c>
      <c r="BA16" s="152" t="str">
        <f>IF(ISBLANK(Výsledky!$KX$3),"",Výsledky!KX26)</f>
        <v/>
      </c>
      <c r="BB16" s="152" t="str">
        <f>IF(ISBLANK(Výsledky!$LE$3),"",Výsledky!LE26)</f>
        <v/>
      </c>
      <c r="BC16" s="152" t="str">
        <f>IF(ISBLANK(Výsledky!$LL$3),"",Výsledky!LL26)</f>
        <v/>
      </c>
      <c r="BD16" s="152" t="str">
        <f>IF(ISBLANK(Výsledky!$LS$3),"",Výsledky!LS26)</f>
        <v/>
      </c>
      <c r="BE16" s="152" t="str">
        <f>IF(ISBLANK(Výsledky!$LZ$3),"",Výsledky!LZ26)</f>
        <v/>
      </c>
      <c r="BF16" s="152" t="str">
        <f>IF(ISBLANK(Výsledky!$MG$3),"",Výsledky!MG26)</f>
        <v/>
      </c>
      <c r="BG16" s="152" t="str">
        <f>IF(ISBLANK(Výsledky!$MN$3),"",Výsledky!MN26)</f>
        <v/>
      </c>
      <c r="BH16" s="152" t="str">
        <f>IF(ISBLANK(Výsledky!$MU$3),"",Výsledky!MU26)</f>
        <v/>
      </c>
      <c r="BI16" s="152" t="str">
        <f>IF(ISBLANK(Výsledky!$NB$3),"",Výsledky!NB26)</f>
        <v/>
      </c>
      <c r="BJ16" s="152" t="str">
        <f>IF(ISBLANK(Výsledky!$NI$3),"",Výsledky!NI26)</f>
        <v/>
      </c>
      <c r="BK16" s="152" t="str">
        <f>IF(ISBLANK(Výsledky!$NP$3),"",Výsledky!NP26)</f>
        <v/>
      </c>
      <c r="BL16" s="152" t="str">
        <f>IF(ISBLANK(Výsledky!$NW$3),"",Výsledky!NW26)</f>
        <v/>
      </c>
      <c r="BM16" s="152" t="str">
        <f>IF(ISBLANK(Výsledky!$OD$3),"",Výsledky!OD26)</f>
        <v/>
      </c>
      <c r="BN16" s="152" t="str">
        <f>IF(ISBLANK(Výsledky!$OK$3),"",Výsledky!OK26)</f>
        <v/>
      </c>
      <c r="BO16" s="152" t="str">
        <f>IF(ISBLANK(Výsledky!$OR$3),"",Výsledky!OR26)</f>
        <v/>
      </c>
      <c r="BP16" s="152" t="str">
        <f>IF(ISBLANK(Výsledky!$OY$3),"",Výsledky!OY26)</f>
        <v/>
      </c>
      <c r="BQ16" s="152" t="str">
        <f>IF(ISBLANK(Výsledky!$PF$3),"",Výsledky!PF26)</f>
        <v/>
      </c>
      <c r="BR16" s="152" t="str">
        <f>IF(ISBLANK(Výsledky!$PM$3),"",Výsledky!PM26)</f>
        <v/>
      </c>
      <c r="BS16" s="152" t="str">
        <f>IF(ISBLANK(Výsledky!$PT$3),"",Výsledky!PT26)</f>
        <v/>
      </c>
      <c r="BT16" s="153" t="str">
        <f>IF(ISBLANK(Výsledky!$QA$3),"",Výsledky!QA26)</f>
        <v/>
      </c>
      <c r="BU16" s="6"/>
      <c r="BV16" s="10"/>
      <c r="BW16" s="11" t="str">
        <f>Tipy!B19</f>
        <v>DieseL11</v>
      </c>
      <c r="BX16" s="9">
        <f t="shared" si="1"/>
        <v>72</v>
      </c>
      <c r="BY16" s="9">
        <f t="shared" si="2"/>
        <v>55</v>
      </c>
      <c r="BZ16" s="9">
        <f t="shared" si="3"/>
        <v>30</v>
      </c>
      <c r="CA16" s="9">
        <f t="shared" si="4"/>
        <v>22</v>
      </c>
      <c r="CB16" s="9">
        <f t="shared" si="5"/>
        <v>25</v>
      </c>
      <c r="CC16" s="9">
        <f t="shared" si="6"/>
        <v>26</v>
      </c>
      <c r="CD16" s="9">
        <f t="shared" si="7"/>
        <v>38</v>
      </c>
      <c r="CE16" s="9" t="e">
        <f t="shared" si="8"/>
        <v>#N/A</v>
      </c>
      <c r="CF16" s="9" t="e">
        <f t="shared" si="9"/>
        <v>#N/A</v>
      </c>
      <c r="CG16" s="9" t="e">
        <f t="shared" si="10"/>
        <v>#N/A</v>
      </c>
      <c r="CH16" s="9" t="e">
        <f t="shared" si="11"/>
        <v>#N/A</v>
      </c>
      <c r="CI16" s="9" t="e">
        <f t="shared" si="12"/>
        <v>#N/A</v>
      </c>
      <c r="CJ16" s="9" t="e">
        <f t="shared" si="13"/>
        <v>#N/A</v>
      </c>
      <c r="CK16" s="9" t="e">
        <f t="shared" si="14"/>
        <v>#N/A</v>
      </c>
      <c r="CL16" s="9" t="e">
        <f t="shared" si="15"/>
        <v>#N/A</v>
      </c>
      <c r="CM16" s="9" t="e">
        <f t="shared" si="16"/>
        <v>#N/A</v>
      </c>
      <c r="CN16" s="9" t="e">
        <f t="shared" si="17"/>
        <v>#N/A</v>
      </c>
      <c r="CO16" s="9" t="e">
        <f t="shared" si="18"/>
        <v>#N/A</v>
      </c>
      <c r="CP16" s="9" t="e">
        <f t="shared" si="19"/>
        <v>#N/A</v>
      </c>
      <c r="CQ16" s="9" t="e">
        <f t="shared" si="20"/>
        <v>#N/A</v>
      </c>
      <c r="CR16" s="9" t="e">
        <f t="shared" si="21"/>
        <v>#N/A</v>
      </c>
      <c r="CS16" s="9" t="e">
        <f t="shared" si="22"/>
        <v>#N/A</v>
      </c>
      <c r="CT16" s="9" t="e">
        <f t="shared" si="23"/>
        <v>#N/A</v>
      </c>
      <c r="CU16" s="9" t="e">
        <f t="shared" si="24"/>
        <v>#N/A</v>
      </c>
      <c r="CV16" s="9" t="e">
        <f t="shared" si="25"/>
        <v>#N/A</v>
      </c>
      <c r="CW16" s="9" t="e">
        <f t="shared" si="26"/>
        <v>#N/A</v>
      </c>
      <c r="CX16" s="9" t="e">
        <f t="shared" si="27"/>
        <v>#N/A</v>
      </c>
      <c r="CY16" s="9" t="e">
        <f t="shared" si="28"/>
        <v>#N/A</v>
      </c>
      <c r="CZ16" s="9" t="e">
        <f t="shared" si="29"/>
        <v>#N/A</v>
      </c>
      <c r="DA16" s="9" t="e">
        <f t="shared" si="30"/>
        <v>#N/A</v>
      </c>
      <c r="DB16" s="9" t="e">
        <f t="shared" si="31"/>
        <v>#N/A</v>
      </c>
      <c r="DC16" s="9" t="e">
        <f t="shared" si="32"/>
        <v>#N/A</v>
      </c>
      <c r="DD16" s="9" t="e">
        <f t="shared" si="33"/>
        <v>#N/A</v>
      </c>
      <c r="DE16" s="9" t="e">
        <f t="shared" si="34"/>
        <v>#N/A</v>
      </c>
      <c r="DF16" s="9" t="e">
        <f t="shared" si="35"/>
        <v>#N/A</v>
      </c>
      <c r="DG16" s="9" t="e">
        <f t="shared" si="36"/>
        <v>#N/A</v>
      </c>
      <c r="DH16" s="9" t="e">
        <f t="shared" si="37"/>
        <v>#N/A</v>
      </c>
      <c r="DI16" s="9" t="e">
        <f t="shared" si="38"/>
        <v>#N/A</v>
      </c>
      <c r="DJ16" s="9" t="e">
        <f t="shared" si="39"/>
        <v>#N/A</v>
      </c>
      <c r="DK16" s="9" t="e">
        <f t="shared" si="40"/>
        <v>#N/A</v>
      </c>
      <c r="DL16" s="9" t="e">
        <f t="shared" si="41"/>
        <v>#N/A</v>
      </c>
      <c r="DM16" s="9" t="e">
        <f t="shared" si="42"/>
        <v>#N/A</v>
      </c>
      <c r="DN16" s="9" t="e">
        <f t="shared" si="43"/>
        <v>#N/A</v>
      </c>
      <c r="DO16" s="9" t="e">
        <f t="shared" si="44"/>
        <v>#N/A</v>
      </c>
      <c r="DP16" s="9" t="e">
        <f t="shared" si="45"/>
        <v>#N/A</v>
      </c>
      <c r="DQ16" s="9" t="e">
        <f t="shared" si="46"/>
        <v>#N/A</v>
      </c>
      <c r="DR16" s="9" t="e">
        <f t="shared" si="47"/>
        <v>#N/A</v>
      </c>
      <c r="DS16" s="9" t="e">
        <f t="shared" si="48"/>
        <v>#N/A</v>
      </c>
      <c r="DT16" s="9" t="e">
        <f t="shared" si="49"/>
        <v>#N/A</v>
      </c>
      <c r="DU16" s="9" t="e">
        <f t="shared" si="50"/>
        <v>#N/A</v>
      </c>
      <c r="DV16" s="9" t="e">
        <f t="shared" si="51"/>
        <v>#N/A</v>
      </c>
      <c r="DW16" s="9" t="e">
        <f t="shared" si="52"/>
        <v>#N/A</v>
      </c>
      <c r="DX16" s="9" t="e">
        <f t="shared" si="53"/>
        <v>#N/A</v>
      </c>
      <c r="DY16" s="9" t="e">
        <f t="shared" si="54"/>
        <v>#N/A</v>
      </c>
      <c r="DZ16" s="9" t="e">
        <f t="shared" si="55"/>
        <v>#N/A</v>
      </c>
      <c r="EA16" s="9" t="e">
        <f t="shared" si="56"/>
        <v>#N/A</v>
      </c>
      <c r="EB16" s="9" t="e">
        <f t="shared" si="57"/>
        <v>#N/A</v>
      </c>
      <c r="EC16" s="9" t="e">
        <f t="shared" si="58"/>
        <v>#N/A</v>
      </c>
      <c r="ED16" s="9" t="e">
        <f t="shared" si="59"/>
        <v>#N/A</v>
      </c>
      <c r="EE16" s="9" t="e">
        <f t="shared" si="60"/>
        <v>#N/A</v>
      </c>
      <c r="EF16" s="9" t="e">
        <f t="shared" si="61"/>
        <v>#N/A</v>
      </c>
      <c r="EG16" s="9" t="e">
        <f t="shared" si="62"/>
        <v>#N/A</v>
      </c>
      <c r="EH16" s="9" t="e">
        <f t="shared" si="63"/>
        <v>#N/A</v>
      </c>
    </row>
    <row r="17" spans="1:138" ht="15.75" customHeight="1">
      <c r="A17" s="1"/>
      <c r="B17" s="155" t="s">
        <v>181</v>
      </c>
      <c r="C17" s="161">
        <f>Tipy!A82</f>
        <v>77</v>
      </c>
      <c r="D17" s="179" t="str">
        <f>Tipy!B82</f>
        <v>REDbull</v>
      </c>
      <c r="E17" s="308">
        <f t="shared" si="0"/>
        <v>1360</v>
      </c>
      <c r="F17" s="306">
        <f>IF(ISBLANK(Výsledky!$I$3),"-",SUM(J17:M17,O17,Q17,S17:T17,V17,X17,Z17:AA17,AC17:AE17,AG17:AI17,AK17:AM17,AP17,AR17,AT17:AU17,AW17:AX17,BA17,BC17:BD17,BF17,BH17,BJ17,BL17,BN17,BP17,BR17:BS17))</f>
        <v>880</v>
      </c>
      <c r="G17" s="151">
        <f>IF(ISBLANK(Výsledky!$AK$3),"-",SUM(N17,R17,U17,Y17,AB17,AF17,AV17,BB17,BG17,BI17,BM17,BO17,BT17))</f>
        <v>220</v>
      </c>
      <c r="H17" s="151">
        <f>IF(ISBLANK(Výsledky!$AY$3),"-",SUM(P17,W17,AJ17,AO17,AQ17,AY17))</f>
        <v>170</v>
      </c>
      <c r="I17" s="167">
        <f>IF(ISBLANK(Výsledky!$HK$3),"-",SUM(AN17,AS17,AZ17,BE17,BK17,BQ17))</f>
        <v>90</v>
      </c>
      <c r="J17" s="164">
        <f>IF(ISBLANK(Výsledky!$I$3),"",Výsledky!I88)</f>
        <v>30</v>
      </c>
      <c r="K17" s="152">
        <f>IF(ISBLANK(Výsledky!$P$3),"",Výsledky!P88)</f>
        <v>30</v>
      </c>
      <c r="L17" s="152">
        <f>IF(ISBLANK(Výsledky!$W$3),"",Výsledky!W88)</f>
        <v>50</v>
      </c>
      <c r="M17" s="152">
        <f>IF(ISBLANK(Výsledky!$AD$3),"",Výsledky!AD88)</f>
        <v>30</v>
      </c>
      <c r="N17" s="152">
        <f>IF(ISBLANK(Výsledky!$AK$3),"",Výsledky!AK88)</f>
        <v>60</v>
      </c>
      <c r="O17" s="152">
        <f>IF(ISBLANK(Výsledky!$AR$3),"",Výsledky!AR88)</f>
        <v>60</v>
      </c>
      <c r="P17" s="152">
        <f>IF(ISBLANK(Výsledky!$AY$3),"",Výsledky!AY88)</f>
        <v>50</v>
      </c>
      <c r="Q17" s="152">
        <f>IF(ISBLANK(Výsledky!$BF$3),"",Výsledky!BF88)</f>
        <v>10</v>
      </c>
      <c r="R17" s="152">
        <f>IF(ISBLANK(Výsledky!$BM$3),"",Výsledky!BM88)</f>
        <v>50</v>
      </c>
      <c r="S17" s="152">
        <f>IF(ISBLANK(Výsledky!$BT$3),"",Výsledky!BT88)</f>
        <v>80</v>
      </c>
      <c r="T17" s="152">
        <f>IF(ISBLANK(Výsledky!$CA$3),"",Výsledky!CA88)</f>
        <v>50</v>
      </c>
      <c r="U17" s="152">
        <f>IF(ISBLANK(Výsledky!$CH$3),"",Výsledky!CH88)</f>
        <v>30</v>
      </c>
      <c r="V17" s="152">
        <f>IF(ISBLANK(Výsledky!$CO$3),"",Výsledky!CO88)</f>
        <v>50</v>
      </c>
      <c r="W17" s="152">
        <f>IF(ISBLANK(Výsledky!$CV$3),"",Výsledky!CV88)</f>
        <v>50</v>
      </c>
      <c r="X17" s="152">
        <f>IF(ISBLANK(Výsledky!$DC$3),"",Výsledky!DC88)</f>
        <v>0</v>
      </c>
      <c r="Y17" s="152">
        <f>IF(ISBLANK(Výsledky!$DJ$3),"",Výsledky!DJ88)</f>
        <v>50</v>
      </c>
      <c r="Z17" s="152">
        <f>IF(ISBLANK(Výsledky!$DQ$3),"",Výsledky!DQ88)</f>
        <v>10</v>
      </c>
      <c r="AA17" s="152">
        <f>IF(ISBLANK(Výsledky!$DX$3),"",Výsledky!DX88)</f>
        <v>70</v>
      </c>
      <c r="AB17" s="152">
        <f>IF(ISBLANK(Výsledky!$EE$3),"",Výsledky!EE88)</f>
        <v>20</v>
      </c>
      <c r="AC17" s="152">
        <f>IF(ISBLANK(Výsledky!$EL$3),"",Výsledky!EL88)</f>
        <v>30</v>
      </c>
      <c r="AD17" s="152">
        <f>IF(ISBLANK(Výsledky!$ES$3),"",Výsledky!ES88)</f>
        <v>70</v>
      </c>
      <c r="AE17" s="152">
        <f>IF(ISBLANK(Výsledky!$EZ$3),"",Výsledky!EZ88)</f>
        <v>20</v>
      </c>
      <c r="AF17" s="152">
        <f>IF(ISBLANK(Výsledky!$FG$3),"",Výsledky!FG88)</f>
        <v>10</v>
      </c>
      <c r="AG17" s="152">
        <f>IF(ISBLANK(Výsledky!$FN$3),"",Výsledky!FN88)</f>
        <v>50</v>
      </c>
      <c r="AH17" s="152">
        <f>IF(ISBLANK(Výsledky!$FU$3),"",Výsledky!FU88)</f>
        <v>60</v>
      </c>
      <c r="AI17" s="152">
        <f>IF(ISBLANK(Výsledky!$GB$3),"",Výsledky!GB88)</f>
        <v>40</v>
      </c>
      <c r="AJ17" s="152">
        <f>IF(ISBLANK(Výsledky!$GI$3),"",Výsledky!GI88)</f>
        <v>30</v>
      </c>
      <c r="AK17" s="152" t="str">
        <f>IF(ISBLANK(Výsledky!$GP$3),"",Výsledky!GP88)</f>
        <v/>
      </c>
      <c r="AL17" s="152">
        <v>0</v>
      </c>
      <c r="AM17" s="152">
        <f>IF(ISBLANK(Výsledky!$HD$3),"",Výsledky!HD88)</f>
        <v>30</v>
      </c>
      <c r="AN17" s="152">
        <f>IF(ISBLANK(Výsledky!$HK$3),"",Výsledky!HK88)</f>
        <v>30</v>
      </c>
      <c r="AO17" s="152">
        <f>IF(ISBLANK(Výsledky!$HR$3),"",Výsledky!HR88)</f>
        <v>0</v>
      </c>
      <c r="AP17" s="152">
        <f>IF(ISBLANK(Výsledky!$HY$3),"",Výsledky!HY88)</f>
        <v>40</v>
      </c>
      <c r="AQ17" s="152">
        <f>IF(ISBLANK(Výsledky!$IF$3),"",Výsledky!IF88)</f>
        <v>40</v>
      </c>
      <c r="AR17" s="152">
        <f>IF(ISBLANK(Výsledky!$IM$3),"",Výsledky!IM88)</f>
        <v>20</v>
      </c>
      <c r="AS17" s="152">
        <f>IF(ISBLANK(Výsledky!$IT$3),"",Výsledky!IT88)</f>
        <v>60</v>
      </c>
      <c r="AT17" s="152">
        <f>IF(ISBLANK(Výsledky!$JA$3),"",Výsledky!JA88)</f>
        <v>50</v>
      </c>
      <c r="AU17" s="152" t="str">
        <f>IF(ISBLANK(Výsledky!$JH$3),"",Výsledky!JH88)</f>
        <v/>
      </c>
      <c r="AV17" s="152" t="str">
        <f>IF(ISBLANK(Výsledky!$JO$3),"",Výsledky!JO88)</f>
        <v/>
      </c>
      <c r="AW17" s="152" t="str">
        <f>IF(ISBLANK(Výsledky!$JV$3),"",Výsledky!JV88)</f>
        <v/>
      </c>
      <c r="AX17" s="152" t="str">
        <f>IF(ISBLANK(Výsledky!$KC$3),"",Výsledky!KC88)</f>
        <v/>
      </c>
      <c r="AY17" s="152" t="str">
        <f>IF(ISBLANK(Výsledky!$KJ$3),"",Výsledky!KJ88)</f>
        <v/>
      </c>
      <c r="AZ17" s="152" t="str">
        <f>IF(ISBLANK(Výsledky!$KQ$3),"",Výsledky!KQ88)</f>
        <v/>
      </c>
      <c r="BA17" s="152" t="str">
        <f>IF(ISBLANK(Výsledky!$KX$3),"",Výsledky!KX88)</f>
        <v/>
      </c>
      <c r="BB17" s="152" t="str">
        <f>IF(ISBLANK(Výsledky!$LE$3),"",Výsledky!LE88)</f>
        <v/>
      </c>
      <c r="BC17" s="152" t="str">
        <f>IF(ISBLANK(Výsledky!$LL$3),"",Výsledky!LL88)</f>
        <v/>
      </c>
      <c r="BD17" s="152" t="str">
        <f>IF(ISBLANK(Výsledky!$LS$3),"",Výsledky!LS88)</f>
        <v/>
      </c>
      <c r="BE17" s="152" t="str">
        <f>IF(ISBLANK(Výsledky!$LZ$3),"",Výsledky!LZ88)</f>
        <v/>
      </c>
      <c r="BF17" s="152" t="str">
        <f>IF(ISBLANK(Výsledky!$MG$3),"",Výsledky!MG88)</f>
        <v/>
      </c>
      <c r="BG17" s="152" t="str">
        <f>IF(ISBLANK(Výsledky!$MN$3),"",Výsledky!MN88)</f>
        <v/>
      </c>
      <c r="BH17" s="152" t="str">
        <f>IF(ISBLANK(Výsledky!$MU$3),"",Výsledky!MU88)</f>
        <v/>
      </c>
      <c r="BI17" s="152" t="str">
        <f>IF(ISBLANK(Výsledky!$NB$3),"",Výsledky!NB88)</f>
        <v/>
      </c>
      <c r="BJ17" s="152" t="str">
        <f>IF(ISBLANK(Výsledky!$NI$3),"",Výsledky!NI88)</f>
        <v/>
      </c>
      <c r="BK17" s="152" t="str">
        <f>IF(ISBLANK(Výsledky!$NP$3),"",Výsledky!NP88)</f>
        <v/>
      </c>
      <c r="BL17" s="152" t="str">
        <f>IF(ISBLANK(Výsledky!$NW$3),"",Výsledky!NW88)</f>
        <v/>
      </c>
      <c r="BM17" s="152" t="str">
        <f>IF(ISBLANK(Výsledky!$OD$3),"",Výsledky!OD88)</f>
        <v/>
      </c>
      <c r="BN17" s="152" t="str">
        <f>IF(ISBLANK(Výsledky!$OK$3),"",Výsledky!OK88)</f>
        <v/>
      </c>
      <c r="BO17" s="152" t="str">
        <f>IF(ISBLANK(Výsledky!$OR$3),"",Výsledky!OR88)</f>
        <v/>
      </c>
      <c r="BP17" s="152" t="str">
        <f>IF(ISBLANK(Výsledky!$OY$3),"",Výsledky!OY88)</f>
        <v/>
      </c>
      <c r="BQ17" s="152" t="str">
        <f>IF(ISBLANK(Výsledky!$PF$3),"",Výsledky!PF88)</f>
        <v/>
      </c>
      <c r="BR17" s="152" t="str">
        <f>IF(ISBLANK(Výsledky!$PM$3),"",Výsledky!PM88)</f>
        <v/>
      </c>
      <c r="BS17" s="152" t="str">
        <f>IF(ISBLANK(Výsledky!$PT$3),"",Výsledky!PT88)</f>
        <v/>
      </c>
      <c r="BT17" s="153" t="str">
        <f>IF(ISBLANK(Výsledky!$QA$3),"",Výsledky!QA88)</f>
        <v/>
      </c>
      <c r="BU17" s="6"/>
      <c r="BV17" s="10"/>
      <c r="BW17" s="11" t="str">
        <f>Tipy!B20</f>
        <v>Dodes</v>
      </c>
      <c r="BX17" s="9">
        <f t="shared" si="1"/>
        <v>10</v>
      </c>
      <c r="BY17" s="9">
        <f t="shared" si="2"/>
        <v>17</v>
      </c>
      <c r="BZ17" s="9">
        <f t="shared" si="3"/>
        <v>16</v>
      </c>
      <c r="CA17" s="9">
        <f t="shared" si="4"/>
        <v>27</v>
      </c>
      <c r="CB17" s="9">
        <f t="shared" si="5"/>
        <v>30</v>
      </c>
      <c r="CC17" s="9">
        <f t="shared" si="6"/>
        <v>29</v>
      </c>
      <c r="CD17" s="9">
        <f t="shared" si="7"/>
        <v>28</v>
      </c>
      <c r="CE17" s="9" t="e">
        <f t="shared" si="8"/>
        <v>#N/A</v>
      </c>
      <c r="CF17" s="9" t="e">
        <f t="shared" si="9"/>
        <v>#N/A</v>
      </c>
      <c r="CG17" s="9" t="e">
        <f t="shared" si="10"/>
        <v>#N/A</v>
      </c>
      <c r="CH17" s="9" t="e">
        <f t="shared" si="11"/>
        <v>#N/A</v>
      </c>
      <c r="CI17" s="9" t="e">
        <f t="shared" si="12"/>
        <v>#N/A</v>
      </c>
      <c r="CJ17" s="9" t="e">
        <f t="shared" si="13"/>
        <v>#N/A</v>
      </c>
      <c r="CK17" s="9" t="e">
        <f t="shared" si="14"/>
        <v>#N/A</v>
      </c>
      <c r="CL17" s="9" t="e">
        <f t="shared" si="15"/>
        <v>#N/A</v>
      </c>
      <c r="CM17" s="9" t="e">
        <f t="shared" si="16"/>
        <v>#N/A</v>
      </c>
      <c r="CN17" s="9" t="e">
        <f t="shared" si="17"/>
        <v>#N/A</v>
      </c>
      <c r="CO17" s="9" t="e">
        <f t="shared" si="18"/>
        <v>#N/A</v>
      </c>
      <c r="CP17" s="9" t="e">
        <f t="shared" si="19"/>
        <v>#N/A</v>
      </c>
      <c r="CQ17" s="9" t="e">
        <f t="shared" si="20"/>
        <v>#N/A</v>
      </c>
      <c r="CR17" s="9" t="e">
        <f t="shared" si="21"/>
        <v>#N/A</v>
      </c>
      <c r="CS17" s="9" t="e">
        <f t="shared" si="22"/>
        <v>#N/A</v>
      </c>
      <c r="CT17" s="9" t="e">
        <f t="shared" si="23"/>
        <v>#N/A</v>
      </c>
      <c r="CU17" s="9" t="e">
        <f t="shared" si="24"/>
        <v>#N/A</v>
      </c>
      <c r="CV17" s="9" t="e">
        <f t="shared" si="25"/>
        <v>#N/A</v>
      </c>
      <c r="CW17" s="9" t="e">
        <f t="shared" si="26"/>
        <v>#N/A</v>
      </c>
      <c r="CX17" s="9" t="e">
        <f t="shared" si="27"/>
        <v>#N/A</v>
      </c>
      <c r="CY17" s="9" t="e">
        <f t="shared" si="28"/>
        <v>#N/A</v>
      </c>
      <c r="CZ17" s="9" t="e">
        <f t="shared" si="29"/>
        <v>#N/A</v>
      </c>
      <c r="DA17" s="9" t="e">
        <f t="shared" si="30"/>
        <v>#N/A</v>
      </c>
      <c r="DB17" s="9" t="e">
        <f t="shared" si="31"/>
        <v>#N/A</v>
      </c>
      <c r="DC17" s="9" t="e">
        <f t="shared" si="32"/>
        <v>#N/A</v>
      </c>
      <c r="DD17" s="9" t="e">
        <f t="shared" si="33"/>
        <v>#N/A</v>
      </c>
      <c r="DE17" s="9" t="e">
        <f t="shared" si="34"/>
        <v>#N/A</v>
      </c>
      <c r="DF17" s="9" t="e">
        <f t="shared" si="35"/>
        <v>#N/A</v>
      </c>
      <c r="DG17" s="9" t="e">
        <f t="shared" si="36"/>
        <v>#N/A</v>
      </c>
      <c r="DH17" s="9" t="e">
        <f t="shared" si="37"/>
        <v>#N/A</v>
      </c>
      <c r="DI17" s="9" t="e">
        <f t="shared" si="38"/>
        <v>#N/A</v>
      </c>
      <c r="DJ17" s="9" t="e">
        <f t="shared" si="39"/>
        <v>#N/A</v>
      </c>
      <c r="DK17" s="9" t="e">
        <f t="shared" si="40"/>
        <v>#N/A</v>
      </c>
      <c r="DL17" s="9" t="e">
        <f t="shared" si="41"/>
        <v>#N/A</v>
      </c>
      <c r="DM17" s="9" t="e">
        <f t="shared" si="42"/>
        <v>#N/A</v>
      </c>
      <c r="DN17" s="9" t="e">
        <f t="shared" si="43"/>
        <v>#N/A</v>
      </c>
      <c r="DO17" s="9" t="e">
        <f t="shared" si="44"/>
        <v>#N/A</v>
      </c>
      <c r="DP17" s="9" t="e">
        <f t="shared" si="45"/>
        <v>#N/A</v>
      </c>
      <c r="DQ17" s="9" t="e">
        <f t="shared" si="46"/>
        <v>#N/A</v>
      </c>
      <c r="DR17" s="9" t="e">
        <f t="shared" si="47"/>
        <v>#N/A</v>
      </c>
      <c r="DS17" s="9" t="e">
        <f t="shared" si="48"/>
        <v>#N/A</v>
      </c>
      <c r="DT17" s="9" t="e">
        <f t="shared" si="49"/>
        <v>#N/A</v>
      </c>
      <c r="DU17" s="9" t="e">
        <f t="shared" si="50"/>
        <v>#N/A</v>
      </c>
      <c r="DV17" s="9" t="e">
        <f t="shared" si="51"/>
        <v>#N/A</v>
      </c>
      <c r="DW17" s="9" t="e">
        <f t="shared" si="52"/>
        <v>#N/A</v>
      </c>
      <c r="DX17" s="9" t="e">
        <f t="shared" si="53"/>
        <v>#N/A</v>
      </c>
      <c r="DY17" s="9" t="e">
        <f t="shared" si="54"/>
        <v>#N/A</v>
      </c>
      <c r="DZ17" s="9" t="e">
        <f t="shared" si="55"/>
        <v>#N/A</v>
      </c>
      <c r="EA17" s="9" t="e">
        <f t="shared" si="56"/>
        <v>#N/A</v>
      </c>
      <c r="EB17" s="9" t="e">
        <f t="shared" si="57"/>
        <v>#N/A</v>
      </c>
      <c r="EC17" s="9" t="e">
        <f t="shared" si="58"/>
        <v>#N/A</v>
      </c>
      <c r="ED17" s="9" t="e">
        <f t="shared" si="59"/>
        <v>#N/A</v>
      </c>
      <c r="EE17" s="9" t="e">
        <f t="shared" si="60"/>
        <v>#N/A</v>
      </c>
      <c r="EF17" s="9" t="e">
        <f t="shared" si="61"/>
        <v>#N/A</v>
      </c>
      <c r="EG17" s="9" t="e">
        <f t="shared" si="62"/>
        <v>#N/A</v>
      </c>
      <c r="EH17" s="9" t="e">
        <f t="shared" si="63"/>
        <v>#N/A</v>
      </c>
    </row>
    <row r="18" spans="1:138" ht="15.75" customHeight="1">
      <c r="A18" s="1"/>
      <c r="B18" s="155" t="s">
        <v>182</v>
      </c>
      <c r="C18" s="161">
        <f>Tipy!A6</f>
        <v>96</v>
      </c>
      <c r="D18" s="179" t="str">
        <f>Tipy!B6</f>
        <v>30milo</v>
      </c>
      <c r="E18" s="308">
        <f t="shared" si="0"/>
        <v>1360</v>
      </c>
      <c r="F18" s="306">
        <f>IF(ISBLANK(Výsledky!$I$3),"-",SUM(J18:M18,O18,Q18,S18:T18,V18,X18,Z18:AA18,AC18:AE18,AG18:AI18,AK18:AM18,AP18,AR18,AT18:AU18,AW18:AX18,BA18,BC18:BD18,BF18,BH18,BJ18,BL18,BN18,BP18,BR18:BS18))</f>
        <v>950</v>
      </c>
      <c r="G18" s="151">
        <f>IF(ISBLANK(Výsledky!$AK$3),"-",SUM(N18,R18,U18,Y18,AB18,AF18,AV18,BB18,BG18,BI18,BM18,BO18,BT18))</f>
        <v>100</v>
      </c>
      <c r="H18" s="151">
        <f>IF(ISBLANK(Výsledky!$AY$3),"-",SUM(P18,W18,AJ18,AO18,AQ18,AY18))</f>
        <v>240</v>
      </c>
      <c r="I18" s="167">
        <f>IF(ISBLANK(Výsledky!$HK$3),"-",SUM(AN18,AS18,AZ18,BE18,BK18,BQ18))</f>
        <v>70</v>
      </c>
      <c r="J18" s="164">
        <f>IF(ISBLANK(Výsledky!$I$3),"",Výsledky!I12)</f>
        <v>50</v>
      </c>
      <c r="K18" s="152">
        <f>IF(ISBLANK(Výsledky!$P$3),"",Výsledky!P12)</f>
        <v>80</v>
      </c>
      <c r="L18" s="152">
        <f>IF(ISBLANK(Výsledky!$W$3),"",Výsledky!W12)</f>
        <v>10</v>
      </c>
      <c r="M18" s="152">
        <f>IF(ISBLANK(Výsledky!$AD$3),"",Výsledky!AD12)</f>
        <v>60</v>
      </c>
      <c r="N18" s="152" t="str">
        <f>IF(ISBLANK(Výsledky!$AK$3),"",Výsledky!AK12)</f>
        <v>-</v>
      </c>
      <c r="O18" s="152">
        <f>IF(ISBLANK(Výsledky!$AR$3),"",Výsledky!AR12)</f>
        <v>80</v>
      </c>
      <c r="P18" s="152">
        <f>IF(ISBLANK(Výsledky!$AY$3),"",Výsledky!AY12)</f>
        <v>90</v>
      </c>
      <c r="Q18" s="152">
        <f>IF(ISBLANK(Výsledky!$BF$3),"",Výsledky!BF12)</f>
        <v>40</v>
      </c>
      <c r="R18" s="152">
        <f>IF(ISBLANK(Výsledky!$BM$3),"",Výsledky!BM12)</f>
        <v>20</v>
      </c>
      <c r="S18" s="152">
        <f>IF(ISBLANK(Výsledky!$BT$3),"",Výsledky!BT12)</f>
        <v>40</v>
      </c>
      <c r="T18" s="152">
        <f>IF(ISBLANK(Výsledky!$CA$3),"",Výsledky!CA12)</f>
        <v>50</v>
      </c>
      <c r="U18" s="152">
        <f>IF(ISBLANK(Výsledky!$CH$3),"",Výsledky!CH12)</f>
        <v>20</v>
      </c>
      <c r="V18" s="152">
        <f>IF(ISBLANK(Výsledky!$CO$3),"",Výsledky!CO12)</f>
        <v>50</v>
      </c>
      <c r="W18" s="152">
        <f>IF(ISBLANK(Výsledky!$CV$3),"",Výsledky!CV12)</f>
        <v>50</v>
      </c>
      <c r="X18" s="152">
        <f>IF(ISBLANK(Výsledky!$DC$3),"",Výsledky!DC12)</f>
        <v>10</v>
      </c>
      <c r="Y18" s="152">
        <f>IF(ISBLANK(Výsledky!$DJ$3),"",Výsledky!DJ12)</f>
        <v>30</v>
      </c>
      <c r="Z18" s="152">
        <f>IF(ISBLANK(Výsledky!$DQ$3),"",Výsledky!DQ12)</f>
        <v>0</v>
      </c>
      <c r="AA18" s="152">
        <f>IF(ISBLANK(Výsledky!$DX$3),"",Výsledky!DX12)</f>
        <v>50</v>
      </c>
      <c r="AB18" s="152">
        <f>IF(ISBLANK(Výsledky!$EE$3),"",Výsledky!EE12)</f>
        <v>20</v>
      </c>
      <c r="AC18" s="152">
        <f>IF(ISBLANK(Výsledky!$EL$3),"",Výsledky!EL12)</f>
        <v>40</v>
      </c>
      <c r="AD18" s="152">
        <f>IF(ISBLANK(Výsledky!$ES$3),"",Výsledky!ES12)</f>
        <v>60</v>
      </c>
      <c r="AE18" s="152">
        <f>IF(ISBLANK(Výsledky!$EZ$3),"",Výsledky!EZ12)</f>
        <v>20</v>
      </c>
      <c r="AF18" s="152">
        <f>IF(ISBLANK(Výsledky!$FG$3),"",Výsledky!FG12)</f>
        <v>10</v>
      </c>
      <c r="AG18" s="152">
        <f>IF(ISBLANK(Výsledky!$FN$3),"",Výsledky!FN12)</f>
        <v>30</v>
      </c>
      <c r="AH18" s="152">
        <f>IF(ISBLANK(Výsledky!$FU$3),"",Výsledky!FU12)</f>
        <v>90</v>
      </c>
      <c r="AI18" s="152">
        <f>IF(ISBLANK(Výsledky!$GB$3),"",Výsledky!GB12)</f>
        <v>30</v>
      </c>
      <c r="AJ18" s="152">
        <f>IF(ISBLANK(Výsledky!$GI$3),"",Výsledky!GI12)</f>
        <v>30</v>
      </c>
      <c r="AK18" s="152" t="str">
        <f>IF(ISBLANK(Výsledky!$GP$3),"",Výsledky!GP12)</f>
        <v/>
      </c>
      <c r="AL18" s="152">
        <v>0</v>
      </c>
      <c r="AM18" s="152">
        <f>IF(ISBLANK(Výsledky!$HD$3),"",Výsledky!HD12)</f>
        <v>30</v>
      </c>
      <c r="AN18" s="152">
        <f>IF(ISBLANK(Výsledky!$HK$3),"",Výsledky!HK12)</f>
        <v>30</v>
      </c>
      <c r="AO18" s="152">
        <f>IF(ISBLANK(Výsledky!$HR$3),"",Výsledky!HR12)</f>
        <v>0</v>
      </c>
      <c r="AP18" s="152">
        <f>IF(ISBLANK(Výsledky!$HY$3),"",Výsledky!HY12)</f>
        <v>30</v>
      </c>
      <c r="AQ18" s="152">
        <f>IF(ISBLANK(Výsledky!$IF$3),"",Výsledky!IF12)</f>
        <v>70</v>
      </c>
      <c r="AR18" s="152">
        <f>IF(ISBLANK(Výsledky!$IM$3),"",Výsledky!IM12)</f>
        <v>50</v>
      </c>
      <c r="AS18" s="152">
        <f>IF(ISBLANK(Výsledky!$IT$3),"",Výsledky!IT12)</f>
        <v>40</v>
      </c>
      <c r="AT18" s="152">
        <f>IF(ISBLANK(Výsledky!$JA$3),"",Výsledky!JA12)</f>
        <v>50</v>
      </c>
      <c r="AU18" s="152" t="str">
        <f>IF(ISBLANK(Výsledky!$JH$3),"",Výsledky!JH12)</f>
        <v/>
      </c>
      <c r="AV18" s="152" t="str">
        <f>IF(ISBLANK(Výsledky!$JO$3),"",Výsledky!JO12)</f>
        <v/>
      </c>
      <c r="AW18" s="152" t="str">
        <f>IF(ISBLANK(Výsledky!$JV$3),"",Výsledky!JV12)</f>
        <v/>
      </c>
      <c r="AX18" s="152" t="str">
        <f>IF(ISBLANK(Výsledky!$KC$3),"",Výsledky!KC12)</f>
        <v/>
      </c>
      <c r="AY18" s="152" t="str">
        <f>IF(ISBLANK(Výsledky!$KJ$3),"",Výsledky!KJ12)</f>
        <v/>
      </c>
      <c r="AZ18" s="152" t="str">
        <f>IF(ISBLANK(Výsledky!$KQ$3),"",Výsledky!KQ12)</f>
        <v/>
      </c>
      <c r="BA18" s="152" t="str">
        <f>IF(ISBLANK(Výsledky!$KX$3),"",Výsledky!KX12)</f>
        <v/>
      </c>
      <c r="BB18" s="152" t="str">
        <f>IF(ISBLANK(Výsledky!$LE$3),"",Výsledky!LE12)</f>
        <v/>
      </c>
      <c r="BC18" s="152" t="str">
        <f>IF(ISBLANK(Výsledky!$LL$3),"",Výsledky!LL12)</f>
        <v/>
      </c>
      <c r="BD18" s="152" t="str">
        <f>IF(ISBLANK(Výsledky!$LS$3),"",Výsledky!LS12)</f>
        <v/>
      </c>
      <c r="BE18" s="152" t="str">
        <f>IF(ISBLANK(Výsledky!$LZ$3),"",Výsledky!LZ12)</f>
        <v/>
      </c>
      <c r="BF18" s="152" t="str">
        <f>IF(ISBLANK(Výsledky!$MG$3),"",Výsledky!MG12)</f>
        <v/>
      </c>
      <c r="BG18" s="152" t="str">
        <f>IF(ISBLANK(Výsledky!$MN$3),"",Výsledky!MN12)</f>
        <v/>
      </c>
      <c r="BH18" s="152" t="str">
        <f>IF(ISBLANK(Výsledky!$MU$3),"",Výsledky!MU12)</f>
        <v/>
      </c>
      <c r="BI18" s="152" t="str">
        <f>IF(ISBLANK(Výsledky!$NB$3),"",Výsledky!NB12)</f>
        <v/>
      </c>
      <c r="BJ18" s="152" t="str">
        <f>IF(ISBLANK(Výsledky!$NI$3),"",Výsledky!NI12)</f>
        <v/>
      </c>
      <c r="BK18" s="152" t="str">
        <f>IF(ISBLANK(Výsledky!$NP$3),"",Výsledky!NP12)</f>
        <v/>
      </c>
      <c r="BL18" s="152" t="str">
        <f>IF(ISBLANK(Výsledky!$NW$3),"",Výsledky!NW12)</f>
        <v/>
      </c>
      <c r="BM18" s="152" t="str">
        <f>IF(ISBLANK(Výsledky!$OD$3),"",Výsledky!OD12)</f>
        <v/>
      </c>
      <c r="BN18" s="152" t="str">
        <f>IF(ISBLANK(Výsledky!$OK$3),"",Výsledky!OK12)</f>
        <v/>
      </c>
      <c r="BO18" s="152" t="str">
        <f>IF(ISBLANK(Výsledky!$OR$3),"",Výsledky!OR12)</f>
        <v/>
      </c>
      <c r="BP18" s="152" t="str">
        <f>IF(ISBLANK(Výsledky!$OY$3),"",Výsledky!OY12)</f>
        <v/>
      </c>
      <c r="BQ18" s="152" t="str">
        <f>IF(ISBLANK(Výsledky!$PF$3),"",Výsledky!PF12)</f>
        <v/>
      </c>
      <c r="BR18" s="152" t="str">
        <f>IF(ISBLANK(Výsledky!$PM$3),"",Výsledky!PM12)</f>
        <v/>
      </c>
      <c r="BS18" s="152" t="str">
        <f>IF(ISBLANK(Výsledky!$PT$3),"",Výsledky!PT12)</f>
        <v/>
      </c>
      <c r="BT18" s="153" t="str">
        <f>IF(ISBLANK(Výsledky!$QA$3),"",Výsledky!QA12)</f>
        <v/>
      </c>
      <c r="BU18" s="6"/>
      <c r="BV18" s="10"/>
      <c r="BW18" s="11" t="str">
        <f>Tipy!B21</f>
        <v>Eddy Hunter</v>
      </c>
      <c r="BX18" s="9">
        <f t="shared" si="1"/>
        <v>49</v>
      </c>
      <c r="BY18" s="9">
        <f t="shared" si="2"/>
        <v>64</v>
      </c>
      <c r="BZ18" s="9">
        <f t="shared" si="3"/>
        <v>54</v>
      </c>
      <c r="CA18" s="9">
        <f t="shared" si="4"/>
        <v>36</v>
      </c>
      <c r="CB18" s="9">
        <f t="shared" si="5"/>
        <v>35</v>
      </c>
      <c r="CC18" s="9">
        <f t="shared" si="6"/>
        <v>40</v>
      </c>
      <c r="CD18" s="9">
        <f t="shared" si="7"/>
        <v>43</v>
      </c>
      <c r="CE18" s="9" t="e">
        <f t="shared" si="8"/>
        <v>#N/A</v>
      </c>
      <c r="CF18" s="9" t="e">
        <f t="shared" si="9"/>
        <v>#N/A</v>
      </c>
      <c r="CG18" s="9" t="e">
        <f t="shared" si="10"/>
        <v>#N/A</v>
      </c>
      <c r="CH18" s="9" t="e">
        <f t="shared" si="11"/>
        <v>#N/A</v>
      </c>
      <c r="CI18" s="9" t="e">
        <f t="shared" si="12"/>
        <v>#N/A</v>
      </c>
      <c r="CJ18" s="9" t="e">
        <f t="shared" si="13"/>
        <v>#N/A</v>
      </c>
      <c r="CK18" s="9" t="e">
        <f t="shared" si="14"/>
        <v>#N/A</v>
      </c>
      <c r="CL18" s="9" t="e">
        <f t="shared" si="15"/>
        <v>#N/A</v>
      </c>
      <c r="CM18" s="9" t="e">
        <f t="shared" si="16"/>
        <v>#N/A</v>
      </c>
      <c r="CN18" s="9" t="e">
        <f t="shared" si="17"/>
        <v>#N/A</v>
      </c>
      <c r="CO18" s="9" t="e">
        <f t="shared" si="18"/>
        <v>#N/A</v>
      </c>
      <c r="CP18" s="9" t="e">
        <f t="shared" si="19"/>
        <v>#N/A</v>
      </c>
      <c r="CQ18" s="9" t="e">
        <f t="shared" si="20"/>
        <v>#N/A</v>
      </c>
      <c r="CR18" s="9" t="e">
        <f t="shared" si="21"/>
        <v>#N/A</v>
      </c>
      <c r="CS18" s="9" t="e">
        <f t="shared" si="22"/>
        <v>#N/A</v>
      </c>
      <c r="CT18" s="9" t="e">
        <f t="shared" si="23"/>
        <v>#N/A</v>
      </c>
      <c r="CU18" s="9" t="e">
        <f t="shared" si="24"/>
        <v>#N/A</v>
      </c>
      <c r="CV18" s="9" t="e">
        <f t="shared" si="25"/>
        <v>#N/A</v>
      </c>
      <c r="CW18" s="9" t="e">
        <f t="shared" si="26"/>
        <v>#N/A</v>
      </c>
      <c r="CX18" s="9" t="e">
        <f t="shared" si="27"/>
        <v>#N/A</v>
      </c>
      <c r="CY18" s="9" t="e">
        <f t="shared" si="28"/>
        <v>#N/A</v>
      </c>
      <c r="CZ18" s="9" t="e">
        <f t="shared" si="29"/>
        <v>#N/A</v>
      </c>
      <c r="DA18" s="9" t="e">
        <f t="shared" si="30"/>
        <v>#N/A</v>
      </c>
      <c r="DB18" s="9" t="e">
        <f t="shared" si="31"/>
        <v>#N/A</v>
      </c>
      <c r="DC18" s="9" t="e">
        <f t="shared" si="32"/>
        <v>#N/A</v>
      </c>
      <c r="DD18" s="9" t="e">
        <f t="shared" si="33"/>
        <v>#N/A</v>
      </c>
      <c r="DE18" s="9" t="e">
        <f t="shared" si="34"/>
        <v>#N/A</v>
      </c>
      <c r="DF18" s="9" t="e">
        <f t="shared" si="35"/>
        <v>#N/A</v>
      </c>
      <c r="DG18" s="9" t="e">
        <f t="shared" si="36"/>
        <v>#N/A</v>
      </c>
      <c r="DH18" s="9" t="e">
        <f t="shared" si="37"/>
        <v>#N/A</v>
      </c>
      <c r="DI18" s="9" t="e">
        <f t="shared" si="38"/>
        <v>#N/A</v>
      </c>
      <c r="DJ18" s="9" t="e">
        <f t="shared" si="39"/>
        <v>#N/A</v>
      </c>
      <c r="DK18" s="9" t="e">
        <f t="shared" si="40"/>
        <v>#N/A</v>
      </c>
      <c r="DL18" s="9" t="e">
        <f t="shared" si="41"/>
        <v>#N/A</v>
      </c>
      <c r="DM18" s="9" t="e">
        <f t="shared" si="42"/>
        <v>#N/A</v>
      </c>
      <c r="DN18" s="9" t="e">
        <f t="shared" si="43"/>
        <v>#N/A</v>
      </c>
      <c r="DO18" s="9" t="e">
        <f t="shared" si="44"/>
        <v>#N/A</v>
      </c>
      <c r="DP18" s="9" t="e">
        <f t="shared" si="45"/>
        <v>#N/A</v>
      </c>
      <c r="DQ18" s="9" t="e">
        <f t="shared" si="46"/>
        <v>#N/A</v>
      </c>
      <c r="DR18" s="9" t="e">
        <f t="shared" si="47"/>
        <v>#N/A</v>
      </c>
      <c r="DS18" s="9" t="e">
        <f t="shared" si="48"/>
        <v>#N/A</v>
      </c>
      <c r="DT18" s="9" t="e">
        <f t="shared" si="49"/>
        <v>#N/A</v>
      </c>
      <c r="DU18" s="9" t="e">
        <f t="shared" si="50"/>
        <v>#N/A</v>
      </c>
      <c r="DV18" s="9" t="e">
        <f t="shared" si="51"/>
        <v>#N/A</v>
      </c>
      <c r="DW18" s="9" t="e">
        <f t="shared" si="52"/>
        <v>#N/A</v>
      </c>
      <c r="DX18" s="9" t="e">
        <f t="shared" si="53"/>
        <v>#N/A</v>
      </c>
      <c r="DY18" s="9" t="e">
        <f t="shared" si="54"/>
        <v>#N/A</v>
      </c>
      <c r="DZ18" s="9" t="e">
        <f t="shared" si="55"/>
        <v>#N/A</v>
      </c>
      <c r="EA18" s="9" t="e">
        <f t="shared" si="56"/>
        <v>#N/A</v>
      </c>
      <c r="EB18" s="9" t="e">
        <f t="shared" si="57"/>
        <v>#N/A</v>
      </c>
      <c r="EC18" s="9" t="e">
        <f t="shared" si="58"/>
        <v>#N/A</v>
      </c>
      <c r="ED18" s="9" t="e">
        <f t="shared" si="59"/>
        <v>#N/A</v>
      </c>
      <c r="EE18" s="9" t="e">
        <f t="shared" si="60"/>
        <v>#N/A</v>
      </c>
      <c r="EF18" s="9" t="e">
        <f t="shared" si="61"/>
        <v>#N/A</v>
      </c>
      <c r="EG18" s="9" t="e">
        <f t="shared" si="62"/>
        <v>#N/A</v>
      </c>
      <c r="EH18" s="9" t="e">
        <f t="shared" si="63"/>
        <v>#N/A</v>
      </c>
    </row>
    <row r="19" spans="1:138" ht="15.75" customHeight="1">
      <c r="A19" s="1"/>
      <c r="B19" s="155" t="s">
        <v>183</v>
      </c>
      <c r="C19" s="161">
        <f>Tipy!A10</f>
        <v>16</v>
      </c>
      <c r="D19" s="179" t="str">
        <f>Tipy!B10</f>
        <v>Balky</v>
      </c>
      <c r="E19" s="308">
        <f t="shared" si="0"/>
        <v>1350</v>
      </c>
      <c r="F19" s="306">
        <f>IF(ISBLANK(Výsledky!$I$3),"-",SUM(J19:M19,O19,Q19,S19:T19,V19,X19,Z19:AA19,AC19:AE19,AG19:AI19,AK19:AM19,AP19,AR19,AT19:AU19,AW19:AX19,BA19,BC19:BD19,BF19,BH19,BJ19,BL19,BN19,BP19,BR19:BS19))</f>
        <v>810</v>
      </c>
      <c r="G19" s="151">
        <f>IF(ISBLANK(Výsledky!$AK$3),"-",SUM(N19,R19,U19,Y19,AB19,AF19,AV19,BB19,BG19,BI19,BM19,BO19,BT19))</f>
        <v>280</v>
      </c>
      <c r="H19" s="151">
        <f>IF(ISBLANK(Výsledky!$AY$3),"-",SUM(P19,W19,AJ19,AO19,AQ19,AY19))</f>
        <v>140</v>
      </c>
      <c r="I19" s="167">
        <f>IF(ISBLANK(Výsledky!$HK$3),"-",SUM(AN19,AS19,AZ19,BE19,BK19,BQ19))</f>
        <v>120</v>
      </c>
      <c r="J19" s="164">
        <f>IF(ISBLANK(Výsledky!$I$3),"",Výsledky!I16)</f>
        <v>60</v>
      </c>
      <c r="K19" s="152">
        <f>IF(ISBLANK(Výsledky!$P$3),"",Výsledky!P16)</f>
        <v>50</v>
      </c>
      <c r="L19" s="152">
        <f>IF(ISBLANK(Výsledky!$W$3),"",Výsledky!W16)</f>
        <v>30</v>
      </c>
      <c r="M19" s="152">
        <f>IF(ISBLANK(Výsledky!$AD$3),"",Výsledky!AD16)</f>
        <v>20</v>
      </c>
      <c r="N19" s="152">
        <f>IF(ISBLANK(Výsledky!$AK$3),"",Výsledky!AK16)</f>
        <v>50</v>
      </c>
      <c r="O19" s="152">
        <f>IF(ISBLANK(Výsledky!$AR$3),"",Výsledky!AR16)</f>
        <v>60</v>
      </c>
      <c r="P19" s="152">
        <f>IF(ISBLANK(Výsledky!$AY$3),"",Výsledky!AY16)</f>
        <v>20</v>
      </c>
      <c r="Q19" s="152">
        <f>IF(ISBLANK(Výsledky!$BF$3),"",Výsledky!BF16)</f>
        <v>30</v>
      </c>
      <c r="R19" s="152">
        <f>IF(ISBLANK(Výsledky!$BM$3),"",Výsledky!BM16)</f>
        <v>50</v>
      </c>
      <c r="S19" s="152">
        <f>IF(ISBLANK(Výsledky!$BT$3),"",Výsledky!BT16)</f>
        <v>30</v>
      </c>
      <c r="T19" s="152">
        <f>IF(ISBLANK(Výsledky!$CA$3),"",Výsledky!CA16)</f>
        <v>50</v>
      </c>
      <c r="U19" s="152">
        <f>IF(ISBLANK(Výsledky!$CH$3),"",Výsledky!CH16)</f>
        <v>50</v>
      </c>
      <c r="V19" s="152">
        <f>IF(ISBLANK(Výsledky!$CO$3),"",Výsledky!CO16)</f>
        <v>60</v>
      </c>
      <c r="W19" s="152">
        <f>IF(ISBLANK(Výsledky!$CV$3),"",Výsledky!CV16)</f>
        <v>50</v>
      </c>
      <c r="X19" s="152">
        <f>IF(ISBLANK(Výsledky!$DC$3),"",Výsledky!DC16)</f>
        <v>40</v>
      </c>
      <c r="Y19" s="152">
        <f>IF(ISBLANK(Výsledky!$DJ$3),"",Výsledky!DJ16)</f>
        <v>20</v>
      </c>
      <c r="Z19" s="152">
        <f>IF(ISBLANK(Výsledky!$DQ$3),"",Výsledky!DQ16)</f>
        <v>10</v>
      </c>
      <c r="AA19" s="152">
        <f>IF(ISBLANK(Výsledky!$DX$3),"",Výsledky!DX16)</f>
        <v>50</v>
      </c>
      <c r="AB19" s="152">
        <f>IF(ISBLANK(Výsledky!$EE$3),"",Výsledky!EE16)</f>
        <v>50</v>
      </c>
      <c r="AC19" s="152">
        <f>IF(ISBLANK(Výsledky!$EL$3),"",Výsledky!EL16)</f>
        <v>60</v>
      </c>
      <c r="AD19" s="152">
        <f>IF(ISBLANK(Výsledky!$ES$3),"",Výsledky!ES16)</f>
        <v>60</v>
      </c>
      <c r="AE19" s="152">
        <f>IF(ISBLANK(Výsledky!$EZ$3),"",Výsledky!EZ16)</f>
        <v>20</v>
      </c>
      <c r="AF19" s="152">
        <f>IF(ISBLANK(Výsledky!$FG$3),"",Výsledky!FG16)</f>
        <v>60</v>
      </c>
      <c r="AG19" s="152">
        <f>IF(ISBLANK(Výsledky!$FN$3),"",Výsledky!FN16)</f>
        <v>20</v>
      </c>
      <c r="AH19" s="152">
        <f>IF(ISBLANK(Výsledky!$FU$3),"",Výsledky!FU16)</f>
        <v>50</v>
      </c>
      <c r="AI19" s="152" t="str">
        <f>IF(ISBLANK(Výsledky!$GB$3),"",Výsledky!GB16)</f>
        <v>-</v>
      </c>
      <c r="AJ19" s="152">
        <f>IF(ISBLANK(Výsledky!$GI$3),"",Výsledky!GI16)</f>
        <v>10</v>
      </c>
      <c r="AK19" s="152" t="str">
        <f>IF(ISBLANK(Výsledky!$GP$3),"",Výsledky!GP16)</f>
        <v/>
      </c>
      <c r="AL19" s="152">
        <v>0</v>
      </c>
      <c r="AM19" s="152">
        <f>IF(ISBLANK(Výsledky!$HD$3),"",Výsledky!HD16)</f>
        <v>30</v>
      </c>
      <c r="AN19" s="152">
        <f>IF(ISBLANK(Výsledky!$HK$3),"",Výsledky!HK16)</f>
        <v>50</v>
      </c>
      <c r="AO19" s="152">
        <f>IF(ISBLANK(Výsledky!$HR$3),"",Výsledky!HR16)</f>
        <v>0</v>
      </c>
      <c r="AP19" s="152">
        <f>IF(ISBLANK(Výsledky!$HY$3),"",Výsledky!HY16)</f>
        <v>30</v>
      </c>
      <c r="AQ19" s="152">
        <f>IF(ISBLANK(Výsledky!$IF$3),"",Výsledky!IF16)</f>
        <v>60</v>
      </c>
      <c r="AR19" s="152">
        <f>IF(ISBLANK(Výsledky!$IM$3),"",Výsledky!IM16)</f>
        <v>30</v>
      </c>
      <c r="AS19" s="152">
        <f>IF(ISBLANK(Výsledky!$IT$3),"",Výsledky!IT16)</f>
        <v>70</v>
      </c>
      <c r="AT19" s="152">
        <f>IF(ISBLANK(Výsledky!$JA$3),"",Výsledky!JA16)</f>
        <v>20</v>
      </c>
      <c r="AU19" s="152" t="str">
        <f>IF(ISBLANK(Výsledky!$JH$3),"",Výsledky!JH16)</f>
        <v/>
      </c>
      <c r="AV19" s="152" t="str">
        <f>IF(ISBLANK(Výsledky!$JO$3),"",Výsledky!JO16)</f>
        <v/>
      </c>
      <c r="AW19" s="152" t="str">
        <f>IF(ISBLANK(Výsledky!$JV$3),"",Výsledky!JV16)</f>
        <v/>
      </c>
      <c r="AX19" s="152" t="str">
        <f>IF(ISBLANK(Výsledky!$KC$3),"",Výsledky!KC16)</f>
        <v/>
      </c>
      <c r="AY19" s="152" t="str">
        <f>IF(ISBLANK(Výsledky!$KJ$3),"",Výsledky!KJ16)</f>
        <v/>
      </c>
      <c r="AZ19" s="152" t="str">
        <f>IF(ISBLANK(Výsledky!$KQ$3),"",Výsledky!KQ16)</f>
        <v/>
      </c>
      <c r="BA19" s="152" t="str">
        <f>IF(ISBLANK(Výsledky!$KX$3),"",Výsledky!KX16)</f>
        <v/>
      </c>
      <c r="BB19" s="152" t="str">
        <f>IF(ISBLANK(Výsledky!$LE$3),"",Výsledky!LE16)</f>
        <v/>
      </c>
      <c r="BC19" s="152" t="str">
        <f>IF(ISBLANK(Výsledky!$LL$3),"",Výsledky!LL16)</f>
        <v/>
      </c>
      <c r="BD19" s="152" t="str">
        <f>IF(ISBLANK(Výsledky!$LS$3),"",Výsledky!LS16)</f>
        <v/>
      </c>
      <c r="BE19" s="152" t="str">
        <f>IF(ISBLANK(Výsledky!$LZ$3),"",Výsledky!LZ16)</f>
        <v/>
      </c>
      <c r="BF19" s="152" t="str">
        <f>IF(ISBLANK(Výsledky!$MG$3),"",Výsledky!MG16)</f>
        <v/>
      </c>
      <c r="BG19" s="152" t="str">
        <f>IF(ISBLANK(Výsledky!$MN$3),"",Výsledky!MN16)</f>
        <v/>
      </c>
      <c r="BH19" s="152" t="str">
        <f>IF(ISBLANK(Výsledky!$MU$3),"",Výsledky!MU16)</f>
        <v/>
      </c>
      <c r="BI19" s="152" t="str">
        <f>IF(ISBLANK(Výsledky!$NB$3),"",Výsledky!NB16)</f>
        <v/>
      </c>
      <c r="BJ19" s="152" t="str">
        <f>IF(ISBLANK(Výsledky!$NI$3),"",Výsledky!NI16)</f>
        <v/>
      </c>
      <c r="BK19" s="152" t="str">
        <f>IF(ISBLANK(Výsledky!$NP$3),"",Výsledky!NP16)</f>
        <v/>
      </c>
      <c r="BL19" s="152" t="str">
        <f>IF(ISBLANK(Výsledky!$NW$3),"",Výsledky!NW16)</f>
        <v/>
      </c>
      <c r="BM19" s="152" t="str">
        <f>IF(ISBLANK(Výsledky!$OD$3),"",Výsledky!OD16)</f>
        <v/>
      </c>
      <c r="BN19" s="152" t="str">
        <f>IF(ISBLANK(Výsledky!$OK$3),"",Výsledky!OK16)</f>
        <v/>
      </c>
      <c r="BO19" s="152" t="str">
        <f>IF(ISBLANK(Výsledky!$OR$3),"",Výsledky!OR16)</f>
        <v/>
      </c>
      <c r="BP19" s="152" t="str">
        <f>IF(ISBLANK(Výsledky!$OY$3),"",Výsledky!OY16)</f>
        <v/>
      </c>
      <c r="BQ19" s="152" t="str">
        <f>IF(ISBLANK(Výsledky!$PF$3),"",Výsledky!PF16)</f>
        <v/>
      </c>
      <c r="BR19" s="152" t="str">
        <f>IF(ISBLANK(Výsledky!$PM$3),"",Výsledky!PM16)</f>
        <v/>
      </c>
      <c r="BS19" s="152" t="str">
        <f>IF(ISBLANK(Výsledky!$PT$3),"",Výsledky!PT16)</f>
        <v/>
      </c>
      <c r="BT19" s="153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1"/>
        <v>97</v>
      </c>
      <c r="BY19" s="9">
        <f t="shared" si="2"/>
        <v>98</v>
      </c>
      <c r="BZ19" s="9">
        <f t="shared" si="3"/>
        <v>99</v>
      </c>
      <c r="CA19" s="9">
        <f t="shared" si="4"/>
        <v>100</v>
      </c>
      <c r="CB19" s="9">
        <f t="shared" si="5"/>
        <v>100</v>
      </c>
      <c r="CC19" s="9">
        <f t="shared" si="6"/>
        <v>101</v>
      </c>
      <c r="CD19" s="9">
        <f t="shared" si="7"/>
        <v>101</v>
      </c>
      <c r="CE19" s="9" t="e">
        <f t="shared" si="8"/>
        <v>#N/A</v>
      </c>
      <c r="CF19" s="9" t="e">
        <f t="shared" si="9"/>
        <v>#N/A</v>
      </c>
      <c r="CG19" s="9" t="e">
        <f t="shared" si="10"/>
        <v>#N/A</v>
      </c>
      <c r="CH19" s="9" t="e">
        <f t="shared" si="11"/>
        <v>#N/A</v>
      </c>
      <c r="CI19" s="9" t="e">
        <f t="shared" si="12"/>
        <v>#N/A</v>
      </c>
      <c r="CJ19" s="9" t="e">
        <f t="shared" si="13"/>
        <v>#N/A</v>
      </c>
      <c r="CK19" s="9" t="e">
        <f t="shared" si="14"/>
        <v>#N/A</v>
      </c>
      <c r="CL19" s="9" t="e">
        <f t="shared" si="15"/>
        <v>#N/A</v>
      </c>
      <c r="CM19" s="9" t="e">
        <f t="shared" si="16"/>
        <v>#N/A</v>
      </c>
      <c r="CN19" s="9" t="e">
        <f t="shared" si="17"/>
        <v>#N/A</v>
      </c>
      <c r="CO19" s="9" t="e">
        <f t="shared" si="18"/>
        <v>#N/A</v>
      </c>
      <c r="CP19" s="9" t="e">
        <f t="shared" si="19"/>
        <v>#N/A</v>
      </c>
      <c r="CQ19" s="9" t="e">
        <f t="shared" si="20"/>
        <v>#N/A</v>
      </c>
      <c r="CR19" s="9" t="e">
        <f t="shared" si="21"/>
        <v>#N/A</v>
      </c>
      <c r="CS19" s="9" t="e">
        <f t="shared" si="22"/>
        <v>#N/A</v>
      </c>
      <c r="CT19" s="9" t="e">
        <f t="shared" si="23"/>
        <v>#N/A</v>
      </c>
      <c r="CU19" s="9" t="e">
        <f t="shared" si="24"/>
        <v>#N/A</v>
      </c>
      <c r="CV19" s="9" t="e">
        <f t="shared" si="25"/>
        <v>#N/A</v>
      </c>
      <c r="CW19" s="9" t="e">
        <f t="shared" si="26"/>
        <v>#N/A</v>
      </c>
      <c r="CX19" s="9" t="e">
        <f t="shared" si="27"/>
        <v>#N/A</v>
      </c>
      <c r="CY19" s="9" t="e">
        <f t="shared" si="28"/>
        <v>#N/A</v>
      </c>
      <c r="CZ19" s="9" t="e">
        <f t="shared" si="29"/>
        <v>#N/A</v>
      </c>
      <c r="DA19" s="9" t="e">
        <f t="shared" si="30"/>
        <v>#N/A</v>
      </c>
      <c r="DB19" s="9" t="e">
        <f t="shared" si="31"/>
        <v>#N/A</v>
      </c>
      <c r="DC19" s="9" t="e">
        <f t="shared" si="32"/>
        <v>#N/A</v>
      </c>
      <c r="DD19" s="9" t="e">
        <f t="shared" si="33"/>
        <v>#N/A</v>
      </c>
      <c r="DE19" s="9" t="e">
        <f t="shared" si="34"/>
        <v>#N/A</v>
      </c>
      <c r="DF19" s="9" t="e">
        <f t="shared" si="35"/>
        <v>#N/A</v>
      </c>
      <c r="DG19" s="9" t="e">
        <f t="shared" si="36"/>
        <v>#N/A</v>
      </c>
      <c r="DH19" s="9" t="e">
        <f t="shared" si="37"/>
        <v>#N/A</v>
      </c>
      <c r="DI19" s="9" t="e">
        <f t="shared" si="38"/>
        <v>#N/A</v>
      </c>
      <c r="DJ19" s="9" t="e">
        <f t="shared" si="39"/>
        <v>#N/A</v>
      </c>
      <c r="DK19" s="9" t="e">
        <f t="shared" si="40"/>
        <v>#N/A</v>
      </c>
      <c r="DL19" s="9" t="e">
        <f t="shared" si="41"/>
        <v>#N/A</v>
      </c>
      <c r="DM19" s="9" t="e">
        <f t="shared" si="42"/>
        <v>#N/A</v>
      </c>
      <c r="DN19" s="9" t="e">
        <f t="shared" si="43"/>
        <v>#N/A</v>
      </c>
      <c r="DO19" s="9" t="e">
        <f t="shared" si="44"/>
        <v>#N/A</v>
      </c>
      <c r="DP19" s="9" t="e">
        <f t="shared" si="45"/>
        <v>#N/A</v>
      </c>
      <c r="DQ19" s="9" t="e">
        <f t="shared" si="46"/>
        <v>#N/A</v>
      </c>
      <c r="DR19" s="9" t="e">
        <f t="shared" si="47"/>
        <v>#N/A</v>
      </c>
      <c r="DS19" s="9" t="e">
        <f t="shared" si="48"/>
        <v>#N/A</v>
      </c>
      <c r="DT19" s="9" t="e">
        <f t="shared" si="49"/>
        <v>#N/A</v>
      </c>
      <c r="DU19" s="9" t="e">
        <f t="shared" si="50"/>
        <v>#N/A</v>
      </c>
      <c r="DV19" s="9" t="e">
        <f t="shared" si="51"/>
        <v>#N/A</v>
      </c>
      <c r="DW19" s="9" t="e">
        <f t="shared" si="52"/>
        <v>#N/A</v>
      </c>
      <c r="DX19" s="9" t="e">
        <f t="shared" si="53"/>
        <v>#N/A</v>
      </c>
      <c r="DY19" s="9" t="e">
        <f t="shared" si="54"/>
        <v>#N/A</v>
      </c>
      <c r="DZ19" s="9" t="e">
        <f t="shared" si="55"/>
        <v>#N/A</v>
      </c>
      <c r="EA19" s="9" t="e">
        <f t="shared" si="56"/>
        <v>#N/A</v>
      </c>
      <c r="EB19" s="9" t="e">
        <f t="shared" si="57"/>
        <v>#N/A</v>
      </c>
      <c r="EC19" s="9" t="e">
        <f t="shared" si="58"/>
        <v>#N/A</v>
      </c>
      <c r="ED19" s="9" t="e">
        <f t="shared" si="59"/>
        <v>#N/A</v>
      </c>
      <c r="EE19" s="9" t="e">
        <f t="shared" si="60"/>
        <v>#N/A</v>
      </c>
      <c r="EF19" s="9" t="e">
        <f t="shared" si="61"/>
        <v>#N/A</v>
      </c>
      <c r="EG19" s="9" t="e">
        <f t="shared" si="62"/>
        <v>#N/A</v>
      </c>
      <c r="EH19" s="9" t="e">
        <f t="shared" si="63"/>
        <v>#N/A</v>
      </c>
    </row>
    <row r="20" spans="1:138" ht="15.75" customHeight="1">
      <c r="A20" s="1"/>
      <c r="B20" s="155" t="s">
        <v>184</v>
      </c>
      <c r="C20" s="161">
        <f>Tipy!A85</f>
        <v>44</v>
      </c>
      <c r="D20" s="179" t="str">
        <f>Tipy!B85</f>
        <v>Saty7</v>
      </c>
      <c r="E20" s="308">
        <f t="shared" si="0"/>
        <v>1350</v>
      </c>
      <c r="F20" s="306">
        <f>IF(ISBLANK(Výsledky!$I$3),"-",SUM(J20:M20,O20,Q20,S20:T20,V20,X20,Z20:AA20,AC20:AE20,AG20:AI20,AK20:AM20,AP20,AR20,AT20:AU20,AW20:AX20,BA20,BC20:BD20,BF20,BH20,BJ20,BL20,BN20,BP20,BR20:BS20))</f>
        <v>810</v>
      </c>
      <c r="G20" s="151">
        <f>IF(ISBLANK(Výsledky!$AK$3),"-",SUM(N20,R20,U20,Y20,AB20,AF20,AV20,BB20,BG20,BI20,BM20,BO20,BT20))</f>
        <v>240</v>
      </c>
      <c r="H20" s="151">
        <f>IF(ISBLANK(Výsledky!$AY$3),"-",SUM(P20,W20,AJ20,AO20,AQ20,AY20))</f>
        <v>190</v>
      </c>
      <c r="I20" s="167">
        <f>IF(ISBLANK(Výsledky!$HK$3),"-",SUM(AN20,AS20,AZ20,BE20,BK20,BQ20))</f>
        <v>110</v>
      </c>
      <c r="J20" s="164">
        <f>IF(ISBLANK(Výsledky!$I$3),"",Výsledky!I91)</f>
        <v>70</v>
      </c>
      <c r="K20" s="152">
        <f>IF(ISBLANK(Výsledky!$P$3),"",Výsledky!P91)</f>
        <v>20</v>
      </c>
      <c r="L20" s="152">
        <f>IF(ISBLANK(Výsledky!$W$3),"",Výsledky!W91)</f>
        <v>20</v>
      </c>
      <c r="M20" s="152">
        <f>IF(ISBLANK(Výsledky!$AD$3),"",Výsledky!AD91)</f>
        <v>30</v>
      </c>
      <c r="N20" s="152">
        <f>IF(ISBLANK(Výsledky!$AK$3),"",Výsledky!AK91)</f>
        <v>40</v>
      </c>
      <c r="O20" s="152">
        <f>IF(ISBLANK(Výsledky!$AR$3),"",Výsledky!AR91)</f>
        <v>50</v>
      </c>
      <c r="P20" s="152">
        <f>IF(ISBLANK(Výsledky!$AY$3),"",Výsledky!AY91)</f>
        <v>40</v>
      </c>
      <c r="Q20" s="152">
        <f>IF(ISBLANK(Výsledky!$BF$3),"",Výsledky!BF91)</f>
        <v>0</v>
      </c>
      <c r="R20" s="152">
        <f>IF(ISBLANK(Výsledky!$BM$3),"",Výsledky!BM91)</f>
        <v>30</v>
      </c>
      <c r="S20" s="152">
        <f>IF(ISBLANK(Výsledky!$BT$3),"",Výsledky!BT91)</f>
        <v>60</v>
      </c>
      <c r="T20" s="152">
        <f>IF(ISBLANK(Výsledky!$CA$3),"",Výsledky!CA91)</f>
        <v>50</v>
      </c>
      <c r="U20" s="152">
        <f>IF(ISBLANK(Výsledky!$CH$3),"",Výsledky!CH91)</f>
        <v>80</v>
      </c>
      <c r="V20" s="152">
        <f>IF(ISBLANK(Výsledky!$CO$3),"",Výsledky!CO91)</f>
        <v>60</v>
      </c>
      <c r="W20" s="152">
        <f>IF(ISBLANK(Výsledky!$CV$3),"",Výsledky!CV91)</f>
        <v>50</v>
      </c>
      <c r="X20" s="152">
        <f>IF(ISBLANK(Výsledky!$DC$3),"",Výsledky!DC91)</f>
        <v>0</v>
      </c>
      <c r="Y20" s="152">
        <f>IF(ISBLANK(Výsledky!$DJ$3),"",Výsledky!DJ91)</f>
        <v>30</v>
      </c>
      <c r="Z20" s="152">
        <f>IF(ISBLANK(Výsledky!$DQ$3),"",Výsledky!DQ91)</f>
        <v>10</v>
      </c>
      <c r="AA20" s="152">
        <f>IF(ISBLANK(Výsledky!$DX$3),"",Výsledky!DX91)</f>
        <v>60</v>
      </c>
      <c r="AB20" s="152">
        <f>IF(ISBLANK(Výsledky!$EE$3),"",Výsledky!EE91)</f>
        <v>30</v>
      </c>
      <c r="AC20" s="152">
        <f>IF(ISBLANK(Výsledky!$EL$3),"",Výsledky!EL91)</f>
        <v>60</v>
      </c>
      <c r="AD20" s="152">
        <f>IF(ISBLANK(Výsledky!$ES$3),"",Výsledky!ES91)</f>
        <v>70</v>
      </c>
      <c r="AE20" s="152">
        <f>IF(ISBLANK(Výsledky!$EZ$3),"",Výsledky!EZ91)</f>
        <v>20</v>
      </c>
      <c r="AF20" s="152">
        <f>IF(ISBLANK(Výsledky!$FG$3),"",Výsledky!FG91)</f>
        <v>30</v>
      </c>
      <c r="AG20" s="152">
        <f>IF(ISBLANK(Výsledky!$FN$3),"",Výsledky!FN91)</f>
        <v>50</v>
      </c>
      <c r="AH20" s="152">
        <f>IF(ISBLANK(Výsledky!$FU$3),"",Výsledky!FU91)</f>
        <v>60</v>
      </c>
      <c r="AI20" s="152">
        <f>IF(ISBLANK(Výsledky!$GB$3),"",Výsledky!GB91)</f>
        <v>10</v>
      </c>
      <c r="AJ20" s="152">
        <f>IF(ISBLANK(Výsledky!$GI$3),"",Výsledky!GI91)</f>
        <v>30</v>
      </c>
      <c r="AK20" s="152" t="str">
        <f>IF(ISBLANK(Výsledky!$GP$3),"",Výsledky!GP91)</f>
        <v/>
      </c>
      <c r="AL20" s="152">
        <v>0</v>
      </c>
      <c r="AM20" s="200">
        <f>IF(ISBLANK(Výsledky!$HD$3),"",Výsledky!HD91)</f>
        <v>0</v>
      </c>
      <c r="AN20" s="152">
        <f>IF(ISBLANK(Výsledky!$HK$3),"",Výsledky!HK91)</f>
        <v>50</v>
      </c>
      <c r="AO20" s="152">
        <f>IF(ISBLANK(Výsledky!$HR$3),"",Výsledky!HR91)</f>
        <v>0</v>
      </c>
      <c r="AP20" s="152">
        <f>IF(ISBLANK(Výsledky!$HY$3),"",Výsledky!HY91)</f>
        <v>30</v>
      </c>
      <c r="AQ20" s="152">
        <f>IF(ISBLANK(Výsledky!$IF$3),"",Výsledky!IF91)</f>
        <v>70</v>
      </c>
      <c r="AR20" s="152">
        <f>IF(ISBLANK(Výsledky!$IM$3),"",Výsledky!IM91)</f>
        <v>30</v>
      </c>
      <c r="AS20" s="152">
        <f>IF(ISBLANK(Výsledky!$IT$3),"",Výsledky!IT91)</f>
        <v>60</v>
      </c>
      <c r="AT20" s="152">
        <f>IF(ISBLANK(Výsledky!$JA$3),"",Výsledky!JA91)</f>
        <v>50</v>
      </c>
      <c r="AU20" s="152" t="str">
        <f>IF(ISBLANK(Výsledky!$JH$3),"",Výsledky!JH91)</f>
        <v/>
      </c>
      <c r="AV20" s="152" t="str">
        <f>IF(ISBLANK(Výsledky!$JO$3),"",Výsledky!JO91)</f>
        <v/>
      </c>
      <c r="AW20" s="152" t="str">
        <f>IF(ISBLANK(Výsledky!$JV$3),"",Výsledky!JV91)</f>
        <v/>
      </c>
      <c r="AX20" s="152" t="str">
        <f>IF(ISBLANK(Výsledky!$KC$3),"",Výsledky!KC91)</f>
        <v/>
      </c>
      <c r="AY20" s="152" t="str">
        <f>IF(ISBLANK(Výsledky!$KJ$3),"",Výsledky!KJ91)</f>
        <v/>
      </c>
      <c r="AZ20" s="152" t="str">
        <f>IF(ISBLANK(Výsledky!$KQ$3),"",Výsledky!KQ91)</f>
        <v/>
      </c>
      <c r="BA20" s="152" t="str">
        <f>IF(ISBLANK(Výsledky!$KX$3),"",Výsledky!KX91)</f>
        <v/>
      </c>
      <c r="BB20" s="152" t="str">
        <f>IF(ISBLANK(Výsledky!$LE$3),"",Výsledky!LE91)</f>
        <v/>
      </c>
      <c r="BC20" s="152" t="str">
        <f>IF(ISBLANK(Výsledky!$LL$3),"",Výsledky!LL91)</f>
        <v/>
      </c>
      <c r="BD20" s="152" t="str">
        <f>IF(ISBLANK(Výsledky!$LS$3),"",Výsledky!LS91)</f>
        <v/>
      </c>
      <c r="BE20" s="152" t="str">
        <f>IF(ISBLANK(Výsledky!$LZ$3),"",Výsledky!LZ91)</f>
        <v/>
      </c>
      <c r="BF20" s="152" t="str">
        <f>IF(ISBLANK(Výsledky!$MG$3),"",Výsledky!MG91)</f>
        <v/>
      </c>
      <c r="BG20" s="152" t="str">
        <f>IF(ISBLANK(Výsledky!$MN$3),"",Výsledky!MN91)</f>
        <v/>
      </c>
      <c r="BH20" s="152" t="str">
        <f>IF(ISBLANK(Výsledky!$MU$3),"",Výsledky!MU91)</f>
        <v/>
      </c>
      <c r="BI20" s="152" t="str">
        <f>IF(ISBLANK(Výsledky!$NB$3),"",Výsledky!NB91)</f>
        <v/>
      </c>
      <c r="BJ20" s="152" t="str">
        <f>IF(ISBLANK(Výsledky!$NI$3),"",Výsledky!NI91)</f>
        <v/>
      </c>
      <c r="BK20" s="152" t="str">
        <f>IF(ISBLANK(Výsledky!$NP$3),"",Výsledky!NP91)</f>
        <v/>
      </c>
      <c r="BL20" s="152" t="str">
        <f>IF(ISBLANK(Výsledky!$NW$3),"",Výsledky!NW91)</f>
        <v/>
      </c>
      <c r="BM20" s="152" t="str">
        <f>IF(ISBLANK(Výsledky!$OD$3),"",Výsledky!OD91)</f>
        <v/>
      </c>
      <c r="BN20" s="152" t="str">
        <f>IF(ISBLANK(Výsledky!$OK$3),"",Výsledky!OK91)</f>
        <v/>
      </c>
      <c r="BO20" s="152" t="str">
        <f>IF(ISBLANK(Výsledky!$OR$3),"",Výsledky!OR91)</f>
        <v/>
      </c>
      <c r="BP20" s="152" t="str">
        <f>IF(ISBLANK(Výsledky!$OY$3),"",Výsledky!OY91)</f>
        <v/>
      </c>
      <c r="BQ20" s="152" t="str">
        <f>IF(ISBLANK(Výsledky!$PF$3),"",Výsledky!PF91)</f>
        <v/>
      </c>
      <c r="BR20" s="152" t="str">
        <f>IF(ISBLANK(Výsledky!$PM$3),"",Výsledky!PM91)</f>
        <v/>
      </c>
      <c r="BS20" s="152" t="str">
        <f>IF(ISBLANK(Výsledky!$PT$3),"",Výsledky!PT91)</f>
        <v/>
      </c>
      <c r="BT20" s="153" t="str">
        <f>IF(ISBLANK(Výsledky!$QA$3),"",Výsledky!QA91)</f>
        <v/>
      </c>
      <c r="BU20" s="6"/>
      <c r="BV20" s="10"/>
      <c r="BW20" s="11" t="str">
        <f>Tipy!B23</f>
        <v>Erik Ďuriš</v>
      </c>
      <c r="BX20" s="9">
        <f t="shared" si="1"/>
        <v>9</v>
      </c>
      <c r="BY20" s="9">
        <f t="shared" si="2"/>
        <v>69</v>
      </c>
      <c r="BZ20" s="9">
        <f t="shared" si="3"/>
        <v>78</v>
      </c>
      <c r="CA20" s="9">
        <f t="shared" si="4"/>
        <v>83</v>
      </c>
      <c r="CB20" s="9">
        <f t="shared" si="5"/>
        <v>84</v>
      </c>
      <c r="CC20" s="9">
        <f t="shared" si="6"/>
        <v>85</v>
      </c>
      <c r="CD20" s="9">
        <f t="shared" si="7"/>
        <v>85</v>
      </c>
      <c r="CE20" s="9" t="e">
        <f t="shared" si="8"/>
        <v>#N/A</v>
      </c>
      <c r="CF20" s="9" t="e">
        <f t="shared" si="9"/>
        <v>#N/A</v>
      </c>
      <c r="CG20" s="9" t="e">
        <f t="shared" si="10"/>
        <v>#N/A</v>
      </c>
      <c r="CH20" s="9" t="e">
        <f t="shared" si="11"/>
        <v>#N/A</v>
      </c>
      <c r="CI20" s="9" t="e">
        <f t="shared" si="12"/>
        <v>#N/A</v>
      </c>
      <c r="CJ20" s="9" t="e">
        <f t="shared" si="13"/>
        <v>#N/A</v>
      </c>
      <c r="CK20" s="9" t="e">
        <f t="shared" si="14"/>
        <v>#N/A</v>
      </c>
      <c r="CL20" s="9" t="e">
        <f t="shared" si="15"/>
        <v>#N/A</v>
      </c>
      <c r="CM20" s="9" t="e">
        <f t="shared" si="16"/>
        <v>#N/A</v>
      </c>
      <c r="CN20" s="9" t="e">
        <f t="shared" si="17"/>
        <v>#N/A</v>
      </c>
      <c r="CO20" s="9" t="e">
        <f t="shared" si="18"/>
        <v>#N/A</v>
      </c>
      <c r="CP20" s="9" t="e">
        <f t="shared" si="19"/>
        <v>#N/A</v>
      </c>
      <c r="CQ20" s="9" t="e">
        <f t="shared" si="20"/>
        <v>#N/A</v>
      </c>
      <c r="CR20" s="9" t="e">
        <f t="shared" si="21"/>
        <v>#N/A</v>
      </c>
      <c r="CS20" s="9" t="e">
        <f t="shared" si="22"/>
        <v>#N/A</v>
      </c>
      <c r="CT20" s="9" t="e">
        <f t="shared" si="23"/>
        <v>#N/A</v>
      </c>
      <c r="CU20" s="9" t="e">
        <f t="shared" si="24"/>
        <v>#N/A</v>
      </c>
      <c r="CV20" s="9" t="e">
        <f t="shared" si="25"/>
        <v>#N/A</v>
      </c>
      <c r="CW20" s="9" t="e">
        <f t="shared" si="26"/>
        <v>#N/A</v>
      </c>
      <c r="CX20" s="9" t="e">
        <f t="shared" si="27"/>
        <v>#N/A</v>
      </c>
      <c r="CY20" s="9" t="e">
        <f t="shared" si="28"/>
        <v>#N/A</v>
      </c>
      <c r="CZ20" s="9" t="e">
        <f t="shared" si="29"/>
        <v>#N/A</v>
      </c>
      <c r="DA20" s="9" t="e">
        <f t="shared" si="30"/>
        <v>#N/A</v>
      </c>
      <c r="DB20" s="9" t="e">
        <f t="shared" si="31"/>
        <v>#N/A</v>
      </c>
      <c r="DC20" s="9" t="e">
        <f t="shared" si="32"/>
        <v>#N/A</v>
      </c>
      <c r="DD20" s="9" t="e">
        <f t="shared" si="33"/>
        <v>#N/A</v>
      </c>
      <c r="DE20" s="9" t="e">
        <f t="shared" si="34"/>
        <v>#N/A</v>
      </c>
      <c r="DF20" s="9" t="e">
        <f t="shared" si="35"/>
        <v>#N/A</v>
      </c>
      <c r="DG20" s="9" t="e">
        <f t="shared" si="36"/>
        <v>#N/A</v>
      </c>
      <c r="DH20" s="9" t="e">
        <f t="shared" si="37"/>
        <v>#N/A</v>
      </c>
      <c r="DI20" s="9" t="e">
        <f t="shared" si="38"/>
        <v>#N/A</v>
      </c>
      <c r="DJ20" s="9" t="e">
        <f t="shared" si="39"/>
        <v>#N/A</v>
      </c>
      <c r="DK20" s="9" t="e">
        <f t="shared" si="40"/>
        <v>#N/A</v>
      </c>
      <c r="DL20" s="9" t="e">
        <f t="shared" si="41"/>
        <v>#N/A</v>
      </c>
      <c r="DM20" s="9" t="e">
        <f t="shared" si="42"/>
        <v>#N/A</v>
      </c>
      <c r="DN20" s="9" t="e">
        <f t="shared" si="43"/>
        <v>#N/A</v>
      </c>
      <c r="DO20" s="9" t="e">
        <f t="shared" si="44"/>
        <v>#N/A</v>
      </c>
      <c r="DP20" s="9" t="e">
        <f t="shared" si="45"/>
        <v>#N/A</v>
      </c>
      <c r="DQ20" s="9" t="e">
        <f t="shared" si="46"/>
        <v>#N/A</v>
      </c>
      <c r="DR20" s="9" t="e">
        <f t="shared" si="47"/>
        <v>#N/A</v>
      </c>
      <c r="DS20" s="9" t="e">
        <f t="shared" si="48"/>
        <v>#N/A</v>
      </c>
      <c r="DT20" s="9" t="e">
        <f t="shared" si="49"/>
        <v>#N/A</v>
      </c>
      <c r="DU20" s="9" t="e">
        <f t="shared" si="50"/>
        <v>#N/A</v>
      </c>
      <c r="DV20" s="9" t="e">
        <f t="shared" si="51"/>
        <v>#N/A</v>
      </c>
      <c r="DW20" s="9" t="e">
        <f t="shared" si="52"/>
        <v>#N/A</v>
      </c>
      <c r="DX20" s="9" t="e">
        <f t="shared" si="53"/>
        <v>#N/A</v>
      </c>
      <c r="DY20" s="9" t="e">
        <f t="shared" si="54"/>
        <v>#N/A</v>
      </c>
      <c r="DZ20" s="9" t="e">
        <f t="shared" si="55"/>
        <v>#N/A</v>
      </c>
      <c r="EA20" s="9" t="e">
        <f t="shared" si="56"/>
        <v>#N/A</v>
      </c>
      <c r="EB20" s="9" t="e">
        <f t="shared" si="57"/>
        <v>#N/A</v>
      </c>
      <c r="EC20" s="9" t="e">
        <f t="shared" si="58"/>
        <v>#N/A</v>
      </c>
      <c r="ED20" s="9" t="e">
        <f t="shared" si="59"/>
        <v>#N/A</v>
      </c>
      <c r="EE20" s="9" t="e">
        <f t="shared" si="60"/>
        <v>#N/A</v>
      </c>
      <c r="EF20" s="9" t="e">
        <f t="shared" si="61"/>
        <v>#N/A</v>
      </c>
      <c r="EG20" s="9" t="e">
        <f t="shared" si="62"/>
        <v>#N/A</v>
      </c>
      <c r="EH20" s="9" t="e">
        <f t="shared" si="63"/>
        <v>#N/A</v>
      </c>
    </row>
    <row r="21" spans="1:138" ht="15.75" customHeight="1">
      <c r="A21" s="1"/>
      <c r="B21" s="155" t="s">
        <v>185</v>
      </c>
      <c r="C21" s="161">
        <f>Tipy!A99</f>
        <v>94</v>
      </c>
      <c r="D21" s="179" t="str">
        <f>Tipy!B99</f>
        <v>Vladimír Marčík</v>
      </c>
      <c r="E21" s="308">
        <f t="shared" si="0"/>
        <v>1330</v>
      </c>
      <c r="F21" s="306">
        <f>IF(ISBLANK(Výsledky!$I$3),"-",SUM(J21:M21,O21,Q21,S21:T21,V21,X21,Z21:AA21,AC21:AE21,AG21:AI21,AK21:AM21,AP21,AR21,AT21:AU21,AW21:AX21,BA21,BC21:BD21,BF21,BH21,BJ21,BL21,BN21,BP21,BR21:BS21))</f>
        <v>850</v>
      </c>
      <c r="G21" s="151">
        <f>IF(ISBLANK(Výsledky!$AK$3),"-",SUM(N21,R21,U21,Y21,AB21,AF21,AV21,BB21,BG21,BI21,BM21,BO21,BT21))</f>
        <v>280</v>
      </c>
      <c r="H21" s="151">
        <f>IF(ISBLANK(Výsledky!$AY$3),"-",SUM(P21,W21,AJ21,AO21,AQ21,AY21))</f>
        <v>120</v>
      </c>
      <c r="I21" s="167">
        <f>IF(ISBLANK(Výsledky!$HK$3),"-",SUM(AN21,AS21,AZ21,BE21,BK21,BQ21))</f>
        <v>80</v>
      </c>
      <c r="J21" s="164">
        <f>IF(ISBLANK(Výsledky!$I$3),"",Výsledky!I105)</f>
        <v>60</v>
      </c>
      <c r="K21" s="152">
        <f>IF(ISBLANK(Výsledky!$P$3),"",Výsledky!P105)</f>
        <v>20</v>
      </c>
      <c r="L21" s="152">
        <f>IF(ISBLANK(Výsledky!$W$3),"",Výsledky!W105)</f>
        <v>50</v>
      </c>
      <c r="M21" s="152">
        <f>IF(ISBLANK(Výsledky!$AD$3),"",Výsledky!AD105)</f>
        <v>50</v>
      </c>
      <c r="N21" s="152">
        <f>IF(ISBLANK(Výsledky!$AK$3),"",Výsledky!AK105)</f>
        <v>30</v>
      </c>
      <c r="O21" s="152">
        <f>IF(ISBLANK(Výsledky!$AR$3),"",Výsledky!AR105)</f>
        <v>60</v>
      </c>
      <c r="P21" s="152">
        <f>IF(ISBLANK(Výsledky!$AY$3),"",Výsledky!AY105)</f>
        <v>50</v>
      </c>
      <c r="Q21" s="152">
        <f>IF(ISBLANK(Výsledky!$BF$3),"",Výsledky!BF105)</f>
        <v>30</v>
      </c>
      <c r="R21" s="152">
        <f>IF(ISBLANK(Výsledky!$BM$3),"",Výsledky!BM105)</f>
        <v>50</v>
      </c>
      <c r="S21" s="152">
        <f>IF(ISBLANK(Výsledky!$BT$3),"",Výsledky!BT105)</f>
        <v>40</v>
      </c>
      <c r="T21" s="152">
        <f>IF(ISBLANK(Výsledky!$CA$3),"",Výsledky!CA105)</f>
        <v>50</v>
      </c>
      <c r="U21" s="152">
        <f>IF(ISBLANK(Výsledky!$CH$3),"",Výsledky!CH105)</f>
        <v>50</v>
      </c>
      <c r="V21" s="152">
        <f>IF(ISBLANK(Výsledky!$CO$3),"",Výsledky!CO105)</f>
        <v>60</v>
      </c>
      <c r="W21" s="152" t="str">
        <f>IF(ISBLANK(Výsledky!$CV$3),"",Výsledky!CV105)</f>
        <v>-</v>
      </c>
      <c r="X21" s="152">
        <f>IF(ISBLANK(Výsledky!$DC$3),"",Výsledky!DC105)</f>
        <v>10</v>
      </c>
      <c r="Y21" s="152">
        <f>IF(ISBLANK(Výsledky!$DJ$3),"",Výsledky!DJ105)</f>
        <v>30</v>
      </c>
      <c r="Z21" s="152" t="str">
        <f>IF(ISBLANK(Výsledky!$DQ$3),"",Výsledky!DQ105)</f>
        <v>-</v>
      </c>
      <c r="AA21" s="152">
        <f>IF(ISBLANK(Výsledky!$DX$3),"",Výsledky!DX105)</f>
        <v>60</v>
      </c>
      <c r="AB21" s="152">
        <f>IF(ISBLANK(Výsledky!$EE$3),"",Výsledky!EE105)</f>
        <v>40</v>
      </c>
      <c r="AC21" s="152">
        <f>IF(ISBLANK(Výsledky!$EL$3),"",Výsledky!EL105)</f>
        <v>20</v>
      </c>
      <c r="AD21" s="152">
        <f>IF(ISBLANK(Výsledky!$ES$3),"",Výsledky!ES105)</f>
        <v>60</v>
      </c>
      <c r="AE21" s="152">
        <f>IF(ISBLANK(Výsledky!$EZ$3),"",Výsledky!EZ105)</f>
        <v>20</v>
      </c>
      <c r="AF21" s="152">
        <f>IF(ISBLANK(Výsledky!$FG$3),"",Výsledky!FG105)</f>
        <v>80</v>
      </c>
      <c r="AG21" s="152">
        <f>IF(ISBLANK(Výsledky!$FN$3),"",Výsledky!FN105)</f>
        <v>50</v>
      </c>
      <c r="AH21" s="152">
        <f>IF(ISBLANK(Výsledky!$FU$3),"",Výsledky!FU105)</f>
        <v>60</v>
      </c>
      <c r="AI21" s="152">
        <f>IF(ISBLANK(Výsledky!$GB$3),"",Výsledky!GB105)</f>
        <v>10</v>
      </c>
      <c r="AJ21" s="152">
        <f>IF(ISBLANK(Výsledky!$GI$3),"",Výsledky!GI105)</f>
        <v>0</v>
      </c>
      <c r="AK21" s="152" t="str">
        <f>IF(ISBLANK(Výsledky!$GP$3),"",Výsledky!GP105)</f>
        <v/>
      </c>
      <c r="AL21" s="152">
        <v>0</v>
      </c>
      <c r="AM21" s="152">
        <f>IF(ISBLANK(Výsledky!$HD$3),"",Výsledky!HD105)</f>
        <v>30</v>
      </c>
      <c r="AN21" s="152">
        <f>IF(ISBLANK(Výsledky!$HK$3),"",Výsledky!HK105)</f>
        <v>20</v>
      </c>
      <c r="AO21" s="152">
        <f>IF(ISBLANK(Výsledky!$HR$3),"",Výsledky!HR105)</f>
        <v>0</v>
      </c>
      <c r="AP21" s="152">
        <f>IF(ISBLANK(Výsledky!$HY$3),"",Výsledky!HY105)</f>
        <v>30</v>
      </c>
      <c r="AQ21" s="152">
        <f>IF(ISBLANK(Výsledky!$IF$3),"",Výsledky!IF105)</f>
        <v>70</v>
      </c>
      <c r="AR21" s="152">
        <f>IF(ISBLANK(Výsledky!$IM$3),"",Výsledky!IM105)</f>
        <v>50</v>
      </c>
      <c r="AS21" s="152">
        <f>IF(ISBLANK(Výsledky!$IT$3),"",Výsledky!IT105)</f>
        <v>60</v>
      </c>
      <c r="AT21" s="152">
        <f>IF(ISBLANK(Výsledky!$JA$3),"",Výsledky!JA105)</f>
        <v>30</v>
      </c>
      <c r="AU21" s="152" t="str">
        <f>IF(ISBLANK(Výsledky!$JH$3),"",Výsledky!JH105)</f>
        <v/>
      </c>
      <c r="AV21" s="152" t="str">
        <f>IF(ISBLANK(Výsledky!$JO$3),"",Výsledky!JO105)</f>
        <v/>
      </c>
      <c r="AW21" s="152" t="str">
        <f>IF(ISBLANK(Výsledky!$JV$3),"",Výsledky!JV105)</f>
        <v/>
      </c>
      <c r="AX21" s="152" t="str">
        <f>IF(ISBLANK(Výsledky!$KC$3),"",Výsledky!KC105)</f>
        <v/>
      </c>
      <c r="AY21" s="152" t="str">
        <f>IF(ISBLANK(Výsledky!$KJ$3),"",Výsledky!KJ105)</f>
        <v/>
      </c>
      <c r="AZ21" s="152" t="str">
        <f>IF(ISBLANK(Výsledky!$KQ$3),"",Výsledky!KQ105)</f>
        <v/>
      </c>
      <c r="BA21" s="152" t="str">
        <f>IF(ISBLANK(Výsledky!$KX$3),"",Výsledky!KX105)</f>
        <v/>
      </c>
      <c r="BB21" s="152" t="str">
        <f>IF(ISBLANK(Výsledky!$LE$3),"",Výsledky!LE105)</f>
        <v/>
      </c>
      <c r="BC21" s="152" t="str">
        <f>IF(ISBLANK(Výsledky!$LL$3),"",Výsledky!LL105)</f>
        <v/>
      </c>
      <c r="BD21" s="152" t="str">
        <f>IF(ISBLANK(Výsledky!$LS$3),"",Výsledky!LS105)</f>
        <v/>
      </c>
      <c r="BE21" s="152" t="str">
        <f>IF(ISBLANK(Výsledky!$LZ$3),"",Výsledky!LZ105)</f>
        <v/>
      </c>
      <c r="BF21" s="152" t="str">
        <f>IF(ISBLANK(Výsledky!$MG$3),"",Výsledky!MG105)</f>
        <v/>
      </c>
      <c r="BG21" s="152" t="str">
        <f>IF(ISBLANK(Výsledky!$MN$3),"",Výsledky!MN105)</f>
        <v/>
      </c>
      <c r="BH21" s="152" t="str">
        <f>IF(ISBLANK(Výsledky!$MU$3),"",Výsledky!MU105)</f>
        <v/>
      </c>
      <c r="BI21" s="152" t="str">
        <f>IF(ISBLANK(Výsledky!$NB$3),"",Výsledky!NB105)</f>
        <v/>
      </c>
      <c r="BJ21" s="152" t="str">
        <f>IF(ISBLANK(Výsledky!$NI$3),"",Výsledky!NI105)</f>
        <v/>
      </c>
      <c r="BK21" s="152" t="str">
        <f>IF(ISBLANK(Výsledky!$NP$3),"",Výsledky!NP105)</f>
        <v/>
      </c>
      <c r="BL21" s="152" t="str">
        <f>IF(ISBLANK(Výsledky!$NW$3),"",Výsledky!NW105)</f>
        <v/>
      </c>
      <c r="BM21" s="152" t="str">
        <f>IF(ISBLANK(Výsledky!$OD$3),"",Výsledky!OD105)</f>
        <v/>
      </c>
      <c r="BN21" s="152" t="str">
        <f>IF(ISBLANK(Výsledky!$OK$3),"",Výsledky!OK105)</f>
        <v/>
      </c>
      <c r="BO21" s="152" t="str">
        <f>IF(ISBLANK(Výsledky!$OR$3),"",Výsledky!OR105)</f>
        <v/>
      </c>
      <c r="BP21" s="152" t="str">
        <f>IF(ISBLANK(Výsledky!$OY$3),"",Výsledky!OY105)</f>
        <v/>
      </c>
      <c r="BQ21" s="152" t="str">
        <f>IF(ISBLANK(Výsledky!$PF$3),"",Výsledky!PF105)</f>
        <v/>
      </c>
      <c r="BR21" s="152" t="str">
        <f>IF(ISBLANK(Výsledky!$PM$3),"",Výsledky!PM105)</f>
        <v/>
      </c>
      <c r="BS21" s="152" t="str">
        <f>IF(ISBLANK(Výsledky!$PT$3),"",Výsledky!PT105)</f>
        <v/>
      </c>
      <c r="BT21" s="153" t="str">
        <f>IF(ISBLANK(Výsledky!$QA$3),"",Výsledky!QA105)</f>
        <v/>
      </c>
      <c r="BU21" s="6"/>
      <c r="BV21" s="10"/>
      <c r="BW21" s="11" t="str">
        <f>Tipy!B24</f>
        <v>Fabio</v>
      </c>
      <c r="BX21" s="9">
        <f t="shared" si="1"/>
        <v>75</v>
      </c>
      <c r="BY21" s="9">
        <f t="shared" si="2"/>
        <v>73</v>
      </c>
      <c r="BZ21" s="9">
        <f t="shared" si="3"/>
        <v>84</v>
      </c>
      <c r="CA21" s="9">
        <f t="shared" si="4"/>
        <v>82</v>
      </c>
      <c r="CB21" s="9">
        <f t="shared" si="5"/>
        <v>79</v>
      </c>
      <c r="CC21" s="9">
        <f t="shared" si="6"/>
        <v>73</v>
      </c>
      <c r="CD21" s="9">
        <f t="shared" si="7"/>
        <v>71</v>
      </c>
      <c r="CE21" s="9" t="e">
        <f t="shared" si="8"/>
        <v>#N/A</v>
      </c>
      <c r="CF21" s="9" t="e">
        <f t="shared" si="9"/>
        <v>#N/A</v>
      </c>
      <c r="CG21" s="9" t="e">
        <f t="shared" si="10"/>
        <v>#N/A</v>
      </c>
      <c r="CH21" s="9" t="e">
        <f t="shared" si="11"/>
        <v>#N/A</v>
      </c>
      <c r="CI21" s="9" t="e">
        <f t="shared" si="12"/>
        <v>#N/A</v>
      </c>
      <c r="CJ21" s="9" t="e">
        <f t="shared" si="13"/>
        <v>#N/A</v>
      </c>
      <c r="CK21" s="9" t="e">
        <f t="shared" si="14"/>
        <v>#N/A</v>
      </c>
      <c r="CL21" s="9" t="e">
        <f t="shared" si="15"/>
        <v>#N/A</v>
      </c>
      <c r="CM21" s="9" t="e">
        <f t="shared" si="16"/>
        <v>#N/A</v>
      </c>
      <c r="CN21" s="9" t="e">
        <f t="shared" si="17"/>
        <v>#N/A</v>
      </c>
      <c r="CO21" s="9" t="e">
        <f t="shared" si="18"/>
        <v>#N/A</v>
      </c>
      <c r="CP21" s="9" t="e">
        <f t="shared" si="19"/>
        <v>#N/A</v>
      </c>
      <c r="CQ21" s="9" t="e">
        <f t="shared" si="20"/>
        <v>#N/A</v>
      </c>
      <c r="CR21" s="9" t="e">
        <f t="shared" si="21"/>
        <v>#N/A</v>
      </c>
      <c r="CS21" s="9" t="e">
        <f t="shared" si="22"/>
        <v>#N/A</v>
      </c>
      <c r="CT21" s="9" t="e">
        <f t="shared" si="23"/>
        <v>#N/A</v>
      </c>
      <c r="CU21" s="9" t="e">
        <f t="shared" si="24"/>
        <v>#N/A</v>
      </c>
      <c r="CV21" s="9" t="e">
        <f t="shared" si="25"/>
        <v>#N/A</v>
      </c>
      <c r="CW21" s="9" t="e">
        <f t="shared" si="26"/>
        <v>#N/A</v>
      </c>
      <c r="CX21" s="9" t="e">
        <f t="shared" si="27"/>
        <v>#N/A</v>
      </c>
      <c r="CY21" s="9" t="e">
        <f t="shared" si="28"/>
        <v>#N/A</v>
      </c>
      <c r="CZ21" s="9" t="e">
        <f t="shared" si="29"/>
        <v>#N/A</v>
      </c>
      <c r="DA21" s="9" t="e">
        <f t="shared" si="30"/>
        <v>#N/A</v>
      </c>
      <c r="DB21" s="9" t="e">
        <f t="shared" si="31"/>
        <v>#N/A</v>
      </c>
      <c r="DC21" s="9" t="e">
        <f t="shared" si="32"/>
        <v>#N/A</v>
      </c>
      <c r="DD21" s="9" t="e">
        <f t="shared" si="33"/>
        <v>#N/A</v>
      </c>
      <c r="DE21" s="9" t="e">
        <f t="shared" si="34"/>
        <v>#N/A</v>
      </c>
      <c r="DF21" s="9" t="e">
        <f t="shared" si="35"/>
        <v>#N/A</v>
      </c>
      <c r="DG21" s="9" t="e">
        <f t="shared" si="36"/>
        <v>#N/A</v>
      </c>
      <c r="DH21" s="9" t="e">
        <f t="shared" si="37"/>
        <v>#N/A</v>
      </c>
      <c r="DI21" s="9" t="e">
        <f t="shared" si="38"/>
        <v>#N/A</v>
      </c>
      <c r="DJ21" s="9" t="e">
        <f t="shared" si="39"/>
        <v>#N/A</v>
      </c>
      <c r="DK21" s="9" t="e">
        <f t="shared" si="40"/>
        <v>#N/A</v>
      </c>
      <c r="DL21" s="9" t="e">
        <f t="shared" si="41"/>
        <v>#N/A</v>
      </c>
      <c r="DM21" s="9" t="e">
        <f t="shared" si="42"/>
        <v>#N/A</v>
      </c>
      <c r="DN21" s="9" t="e">
        <f t="shared" si="43"/>
        <v>#N/A</v>
      </c>
      <c r="DO21" s="9" t="e">
        <f t="shared" si="44"/>
        <v>#N/A</v>
      </c>
      <c r="DP21" s="9" t="e">
        <f t="shared" si="45"/>
        <v>#N/A</v>
      </c>
      <c r="DQ21" s="9" t="e">
        <f t="shared" si="46"/>
        <v>#N/A</v>
      </c>
      <c r="DR21" s="9" t="e">
        <f t="shared" si="47"/>
        <v>#N/A</v>
      </c>
      <c r="DS21" s="9" t="e">
        <f t="shared" si="48"/>
        <v>#N/A</v>
      </c>
      <c r="DT21" s="9" t="e">
        <f t="shared" si="49"/>
        <v>#N/A</v>
      </c>
      <c r="DU21" s="9" t="e">
        <f t="shared" si="50"/>
        <v>#N/A</v>
      </c>
      <c r="DV21" s="9" t="e">
        <f t="shared" si="51"/>
        <v>#N/A</v>
      </c>
      <c r="DW21" s="9" t="e">
        <f t="shared" si="52"/>
        <v>#N/A</v>
      </c>
      <c r="DX21" s="9" t="e">
        <f t="shared" si="53"/>
        <v>#N/A</v>
      </c>
      <c r="DY21" s="9" t="e">
        <f t="shared" si="54"/>
        <v>#N/A</v>
      </c>
      <c r="DZ21" s="9" t="e">
        <f t="shared" si="55"/>
        <v>#N/A</v>
      </c>
      <c r="EA21" s="9" t="e">
        <f t="shared" si="56"/>
        <v>#N/A</v>
      </c>
      <c r="EB21" s="9" t="e">
        <f t="shared" si="57"/>
        <v>#N/A</v>
      </c>
      <c r="EC21" s="9" t="e">
        <f t="shared" si="58"/>
        <v>#N/A</v>
      </c>
      <c r="ED21" s="9" t="e">
        <f t="shared" si="59"/>
        <v>#N/A</v>
      </c>
      <c r="EE21" s="9" t="e">
        <f t="shared" si="60"/>
        <v>#N/A</v>
      </c>
      <c r="EF21" s="9" t="e">
        <f t="shared" si="61"/>
        <v>#N/A</v>
      </c>
      <c r="EG21" s="9" t="e">
        <f t="shared" si="62"/>
        <v>#N/A</v>
      </c>
      <c r="EH21" s="9" t="e">
        <f t="shared" si="63"/>
        <v>#N/A</v>
      </c>
    </row>
    <row r="22" spans="1:138" ht="15.75" customHeight="1">
      <c r="A22" s="1"/>
      <c r="B22" s="155" t="s">
        <v>186</v>
      </c>
      <c r="C22" s="161">
        <f>Tipy!A101</f>
        <v>22</v>
      </c>
      <c r="D22" s="179" t="str">
        <f>Tipy!B101</f>
        <v>wasco</v>
      </c>
      <c r="E22" s="308">
        <f t="shared" si="0"/>
        <v>1320</v>
      </c>
      <c r="F22" s="306">
        <f>IF(ISBLANK(Výsledky!$I$3),"-",SUM(J22:M22,O22,Q22,S22:T22,V22,X22,Z22:AA22,AC22:AE22,AG22:AI22,AK22:AM22,AP22,AR22,AT22:AU22,AW22:AX22,BA22,BC22:BD22,BF22,BH22,BJ22,BL22,BN22,BP22,BR22:BS22))</f>
        <v>820</v>
      </c>
      <c r="G22" s="151">
        <f>IF(ISBLANK(Výsledky!$AK$3),"-",SUM(N22,R22,U22,Y22,AB22,AF22,AV22,BB22,BG22,BI22,BM22,BO22,BT22))</f>
        <v>200</v>
      </c>
      <c r="H22" s="151">
        <f>IF(ISBLANK(Výsledky!$AY$3),"-",SUM(P22,W22,AJ22,AO22,AQ22,AY22))</f>
        <v>210</v>
      </c>
      <c r="I22" s="167">
        <f>IF(ISBLANK(Výsledky!$HK$3),"-",SUM(AN22,AS22,AZ22,BE22,BK22,BQ22))</f>
        <v>90</v>
      </c>
      <c r="J22" s="164">
        <f>IF(ISBLANK(Výsledky!$I$3),"",Výsledky!I107)</f>
        <v>30</v>
      </c>
      <c r="K22" s="152">
        <f>IF(ISBLANK(Výsledky!$P$3),"",Výsledky!P107)</f>
        <v>60</v>
      </c>
      <c r="L22" s="152">
        <f>IF(ISBLANK(Výsledky!$W$3),"",Výsledky!W107)</f>
        <v>40</v>
      </c>
      <c r="M22" s="152">
        <f>IF(ISBLANK(Výsledky!$AD$3),"",Výsledky!AD107)</f>
        <v>60</v>
      </c>
      <c r="N22" s="152">
        <f>IF(ISBLANK(Výsledky!$AK$3),"",Výsledky!AK107)</f>
        <v>40</v>
      </c>
      <c r="O22" s="152">
        <f>IF(ISBLANK(Výsledky!$AR$3),"",Výsledky!AR107)</f>
        <v>60</v>
      </c>
      <c r="P22" s="152">
        <f>IF(ISBLANK(Výsledky!$AY$3),"",Výsledky!AY107)</f>
        <v>50</v>
      </c>
      <c r="Q22" s="152">
        <f>IF(ISBLANK(Výsledky!$BF$3),"",Výsledky!BF107)</f>
        <v>40</v>
      </c>
      <c r="R22" s="152">
        <f>IF(ISBLANK(Výsledky!$BM$3),"",Výsledky!BM107)</f>
        <v>50</v>
      </c>
      <c r="S22" s="152">
        <f>IF(ISBLANK(Výsledky!$BT$3),"",Výsledky!BT107)</f>
        <v>10</v>
      </c>
      <c r="T22" s="152">
        <f>IF(ISBLANK(Výsledky!$CA$3),"",Výsledky!CA107)</f>
        <v>70</v>
      </c>
      <c r="U22" s="152">
        <f>IF(ISBLANK(Výsledky!$CH$3),"",Výsledky!CH107)</f>
        <v>0</v>
      </c>
      <c r="V22" s="152">
        <f>IF(ISBLANK(Výsledky!$CO$3),"",Výsledky!CO107)</f>
        <v>30</v>
      </c>
      <c r="W22" s="152">
        <f>IF(ISBLANK(Výsledky!$CV$3),"",Výsledky!CV107)</f>
        <v>60</v>
      </c>
      <c r="X22" s="152">
        <f>IF(ISBLANK(Výsledky!$DC$3),"",Výsledky!DC107)</f>
        <v>0</v>
      </c>
      <c r="Y22" s="152">
        <f>IF(ISBLANK(Výsledky!$DJ$3),"",Výsledky!DJ107)</f>
        <v>30</v>
      </c>
      <c r="Z22" s="152">
        <f>IF(ISBLANK(Výsledky!$DQ$3),"",Výsledky!DQ107)</f>
        <v>0</v>
      </c>
      <c r="AA22" s="152">
        <f>IF(ISBLANK(Výsledky!$DX$3),"",Výsledky!DX107)</f>
        <v>90</v>
      </c>
      <c r="AB22" s="152">
        <f>IF(ISBLANK(Výsledky!$EE$3),"",Výsledky!EE107)</f>
        <v>60</v>
      </c>
      <c r="AC22" s="152">
        <f>IF(ISBLANK(Výsledky!$EL$3),"",Výsledky!EL107)</f>
        <v>30</v>
      </c>
      <c r="AD22" s="152">
        <f>IF(ISBLANK(Výsledky!$ES$3),"",Výsledky!ES107)</f>
        <v>60</v>
      </c>
      <c r="AE22" s="152">
        <f>IF(ISBLANK(Výsledky!$EZ$3),"",Výsledky!EZ107)</f>
        <v>20</v>
      </c>
      <c r="AF22" s="152">
        <f>IF(ISBLANK(Výsledky!$FG$3),"",Výsledky!FG107)</f>
        <v>20</v>
      </c>
      <c r="AG22" s="152">
        <f>IF(ISBLANK(Výsledky!$FN$3),"",Výsledky!FN107)</f>
        <v>20</v>
      </c>
      <c r="AH22" s="152">
        <f>IF(ISBLANK(Výsledky!$FU$3),"",Výsledky!FU107)</f>
        <v>60</v>
      </c>
      <c r="AI22" s="152">
        <f>IF(ISBLANK(Výsledky!$GB$3),"",Výsledky!GB107)</f>
        <v>10</v>
      </c>
      <c r="AJ22" s="152">
        <f>IF(ISBLANK(Výsledky!$GI$3),"",Výsledky!GI107)</f>
        <v>10</v>
      </c>
      <c r="AK22" s="152" t="str">
        <f>IF(ISBLANK(Výsledky!$GP$3),"",Výsledky!GP107)</f>
        <v/>
      </c>
      <c r="AL22" s="152">
        <v>0</v>
      </c>
      <c r="AM22" s="152" t="str">
        <f>IF(ISBLANK(Výsledky!$HD$3),"",Výsledky!HD107)</f>
        <v>-</v>
      </c>
      <c r="AN22" s="152">
        <f>IF(ISBLANK(Výsledky!$HK$3),"",Výsledky!HK107)</f>
        <v>30</v>
      </c>
      <c r="AO22" s="152">
        <f>IF(ISBLANK(Výsledky!$HR$3),"",Výsledky!HR107)</f>
        <v>10</v>
      </c>
      <c r="AP22" s="152">
        <f>IF(ISBLANK(Výsledky!$HY$3),"",Výsledky!HY107)</f>
        <v>40</v>
      </c>
      <c r="AQ22" s="152">
        <f>IF(ISBLANK(Výsledky!$IF$3),"",Výsledky!IF107)</f>
        <v>80</v>
      </c>
      <c r="AR22" s="152">
        <f>IF(ISBLANK(Výsledky!$IM$3),"",Výsledky!IM107)</f>
        <v>40</v>
      </c>
      <c r="AS22" s="152">
        <f>IF(ISBLANK(Výsledky!$IT$3),"",Výsledky!IT107)</f>
        <v>60</v>
      </c>
      <c r="AT22" s="152">
        <f>IF(ISBLANK(Výsledky!$JA$3),"",Výsledky!JA107)</f>
        <v>50</v>
      </c>
      <c r="AU22" s="152" t="str">
        <f>IF(ISBLANK(Výsledky!$JH$3),"",Výsledky!JH107)</f>
        <v/>
      </c>
      <c r="AV22" s="152" t="str">
        <f>IF(ISBLANK(Výsledky!$JO$3),"",Výsledky!JO107)</f>
        <v/>
      </c>
      <c r="AW22" s="152" t="str">
        <f>IF(ISBLANK(Výsledky!$JV$3),"",Výsledky!JV107)</f>
        <v/>
      </c>
      <c r="AX22" s="152" t="str">
        <f>IF(ISBLANK(Výsledky!$KC$3),"",Výsledky!KC107)</f>
        <v/>
      </c>
      <c r="AY22" s="152" t="str">
        <f>IF(ISBLANK(Výsledky!$KJ$3),"",Výsledky!KJ107)</f>
        <v/>
      </c>
      <c r="AZ22" s="152" t="str">
        <f>IF(ISBLANK(Výsledky!$KQ$3),"",Výsledky!KQ107)</f>
        <v/>
      </c>
      <c r="BA22" s="152" t="str">
        <f>IF(ISBLANK(Výsledky!$KX$3),"",Výsledky!KX107)</f>
        <v/>
      </c>
      <c r="BB22" s="152" t="str">
        <f>IF(ISBLANK(Výsledky!$LE$3),"",Výsledky!LE107)</f>
        <v/>
      </c>
      <c r="BC22" s="152" t="str">
        <f>IF(ISBLANK(Výsledky!$LL$3),"",Výsledky!LL107)</f>
        <v/>
      </c>
      <c r="BD22" s="152" t="str">
        <f>IF(ISBLANK(Výsledky!$LS$3),"",Výsledky!LS107)</f>
        <v/>
      </c>
      <c r="BE22" s="152" t="str">
        <f>IF(ISBLANK(Výsledky!$LZ$3),"",Výsledky!LZ107)</f>
        <v/>
      </c>
      <c r="BF22" s="152" t="str">
        <f>IF(ISBLANK(Výsledky!$MG$3),"",Výsledky!MG107)</f>
        <v/>
      </c>
      <c r="BG22" s="152" t="str">
        <f>IF(ISBLANK(Výsledky!$MN$3),"",Výsledky!MN107)</f>
        <v/>
      </c>
      <c r="BH22" s="152" t="str">
        <f>IF(ISBLANK(Výsledky!$MU$3),"",Výsledky!MU107)</f>
        <v/>
      </c>
      <c r="BI22" s="152" t="str">
        <f>IF(ISBLANK(Výsledky!$NB$3),"",Výsledky!NB107)</f>
        <v/>
      </c>
      <c r="BJ22" s="152" t="str">
        <f>IF(ISBLANK(Výsledky!$NI$3),"",Výsledky!NI107)</f>
        <v/>
      </c>
      <c r="BK22" s="152" t="str">
        <f>IF(ISBLANK(Výsledky!$NP$3),"",Výsledky!NP107)</f>
        <v/>
      </c>
      <c r="BL22" s="152" t="str">
        <f>IF(ISBLANK(Výsledky!$NW$3),"",Výsledky!NW107)</f>
        <v/>
      </c>
      <c r="BM22" s="152" t="str">
        <f>IF(ISBLANK(Výsledky!$OD$3),"",Výsledky!OD107)</f>
        <v/>
      </c>
      <c r="BN22" s="152" t="str">
        <f>IF(ISBLANK(Výsledky!$OK$3),"",Výsledky!OK107)</f>
        <v/>
      </c>
      <c r="BO22" s="152" t="str">
        <f>IF(ISBLANK(Výsledky!$OR$3),"",Výsledky!OR107)</f>
        <v/>
      </c>
      <c r="BP22" s="152" t="str">
        <f>IF(ISBLANK(Výsledky!$OY$3),"",Výsledky!OY107)</f>
        <v/>
      </c>
      <c r="BQ22" s="152" t="str">
        <f>IF(ISBLANK(Výsledky!$PF$3),"",Výsledky!PF107)</f>
        <v/>
      </c>
      <c r="BR22" s="152" t="str">
        <f>IF(ISBLANK(Výsledky!$PM$3),"",Výsledky!PM107)</f>
        <v/>
      </c>
      <c r="BS22" s="152" t="str">
        <f>IF(ISBLANK(Výsledky!$PT$3),"",Výsledky!PT107)</f>
        <v/>
      </c>
      <c r="BT22" s="153" t="str">
        <f>IF(ISBLANK(Výsledky!$QA$3),"",Výsledky!QA107)</f>
        <v/>
      </c>
      <c r="BU22" s="6"/>
      <c r="BV22" s="10"/>
      <c r="BW22" s="11" t="str">
        <f>Tipy!B25</f>
        <v>Feri</v>
      </c>
      <c r="BX22" s="9">
        <f t="shared" si="1"/>
        <v>93</v>
      </c>
      <c r="BY22" s="9">
        <f t="shared" si="2"/>
        <v>95</v>
      </c>
      <c r="BZ22" s="9">
        <f t="shared" si="3"/>
        <v>89</v>
      </c>
      <c r="CA22" s="9">
        <f t="shared" si="4"/>
        <v>78</v>
      </c>
      <c r="CB22" s="9">
        <f t="shared" si="5"/>
        <v>60</v>
      </c>
      <c r="CC22" s="9">
        <f t="shared" si="6"/>
        <v>53</v>
      </c>
      <c r="CD22" s="9">
        <f t="shared" si="7"/>
        <v>55</v>
      </c>
      <c r="CE22" s="9" t="e">
        <f t="shared" si="8"/>
        <v>#N/A</v>
      </c>
      <c r="CF22" s="9" t="e">
        <f t="shared" si="9"/>
        <v>#N/A</v>
      </c>
      <c r="CG22" s="9" t="e">
        <f t="shared" si="10"/>
        <v>#N/A</v>
      </c>
      <c r="CH22" s="9" t="e">
        <f t="shared" si="11"/>
        <v>#N/A</v>
      </c>
      <c r="CI22" s="9" t="e">
        <f t="shared" si="12"/>
        <v>#N/A</v>
      </c>
      <c r="CJ22" s="9" t="e">
        <f t="shared" si="13"/>
        <v>#N/A</v>
      </c>
      <c r="CK22" s="9" t="e">
        <f t="shared" si="14"/>
        <v>#N/A</v>
      </c>
      <c r="CL22" s="9" t="e">
        <f t="shared" si="15"/>
        <v>#N/A</v>
      </c>
      <c r="CM22" s="9" t="e">
        <f t="shared" si="16"/>
        <v>#N/A</v>
      </c>
      <c r="CN22" s="9" t="e">
        <f t="shared" si="17"/>
        <v>#N/A</v>
      </c>
      <c r="CO22" s="9" t="e">
        <f t="shared" si="18"/>
        <v>#N/A</v>
      </c>
      <c r="CP22" s="9" t="e">
        <f t="shared" si="19"/>
        <v>#N/A</v>
      </c>
      <c r="CQ22" s="9" t="e">
        <f t="shared" si="20"/>
        <v>#N/A</v>
      </c>
      <c r="CR22" s="9" t="e">
        <f t="shared" si="21"/>
        <v>#N/A</v>
      </c>
      <c r="CS22" s="9" t="e">
        <f t="shared" si="22"/>
        <v>#N/A</v>
      </c>
      <c r="CT22" s="9" t="e">
        <f t="shared" si="23"/>
        <v>#N/A</v>
      </c>
      <c r="CU22" s="9" t="e">
        <f t="shared" si="24"/>
        <v>#N/A</v>
      </c>
      <c r="CV22" s="9" t="e">
        <f t="shared" si="25"/>
        <v>#N/A</v>
      </c>
      <c r="CW22" s="9" t="e">
        <f t="shared" si="26"/>
        <v>#N/A</v>
      </c>
      <c r="CX22" s="9" t="e">
        <f t="shared" si="27"/>
        <v>#N/A</v>
      </c>
      <c r="CY22" s="9" t="e">
        <f t="shared" si="28"/>
        <v>#N/A</v>
      </c>
      <c r="CZ22" s="9" t="e">
        <f t="shared" si="29"/>
        <v>#N/A</v>
      </c>
      <c r="DA22" s="9" t="e">
        <f t="shared" si="30"/>
        <v>#N/A</v>
      </c>
      <c r="DB22" s="9" t="e">
        <f t="shared" si="31"/>
        <v>#N/A</v>
      </c>
      <c r="DC22" s="9" t="e">
        <f t="shared" si="32"/>
        <v>#N/A</v>
      </c>
      <c r="DD22" s="9" t="e">
        <f t="shared" si="33"/>
        <v>#N/A</v>
      </c>
      <c r="DE22" s="9" t="e">
        <f t="shared" si="34"/>
        <v>#N/A</v>
      </c>
      <c r="DF22" s="9" t="e">
        <f t="shared" si="35"/>
        <v>#N/A</v>
      </c>
      <c r="DG22" s="9" t="e">
        <f t="shared" si="36"/>
        <v>#N/A</v>
      </c>
      <c r="DH22" s="9" t="e">
        <f t="shared" si="37"/>
        <v>#N/A</v>
      </c>
      <c r="DI22" s="9" t="e">
        <f t="shared" si="38"/>
        <v>#N/A</v>
      </c>
      <c r="DJ22" s="9" t="e">
        <f t="shared" si="39"/>
        <v>#N/A</v>
      </c>
      <c r="DK22" s="9" t="e">
        <f t="shared" si="40"/>
        <v>#N/A</v>
      </c>
      <c r="DL22" s="9" t="e">
        <f t="shared" si="41"/>
        <v>#N/A</v>
      </c>
      <c r="DM22" s="9" t="e">
        <f t="shared" si="42"/>
        <v>#N/A</v>
      </c>
      <c r="DN22" s="9" t="e">
        <f t="shared" si="43"/>
        <v>#N/A</v>
      </c>
      <c r="DO22" s="9" t="e">
        <f t="shared" si="44"/>
        <v>#N/A</v>
      </c>
      <c r="DP22" s="9" t="e">
        <f t="shared" si="45"/>
        <v>#N/A</v>
      </c>
      <c r="DQ22" s="9" t="e">
        <f t="shared" si="46"/>
        <v>#N/A</v>
      </c>
      <c r="DR22" s="9" t="e">
        <f t="shared" si="47"/>
        <v>#N/A</v>
      </c>
      <c r="DS22" s="9" t="e">
        <f t="shared" si="48"/>
        <v>#N/A</v>
      </c>
      <c r="DT22" s="9" t="e">
        <f t="shared" si="49"/>
        <v>#N/A</v>
      </c>
      <c r="DU22" s="9" t="e">
        <f t="shared" si="50"/>
        <v>#N/A</v>
      </c>
      <c r="DV22" s="9" t="e">
        <f t="shared" si="51"/>
        <v>#N/A</v>
      </c>
      <c r="DW22" s="9" t="e">
        <f t="shared" si="52"/>
        <v>#N/A</v>
      </c>
      <c r="DX22" s="9" t="e">
        <f t="shared" si="53"/>
        <v>#N/A</v>
      </c>
      <c r="DY22" s="9" t="e">
        <f t="shared" si="54"/>
        <v>#N/A</v>
      </c>
      <c r="DZ22" s="9" t="e">
        <f t="shared" si="55"/>
        <v>#N/A</v>
      </c>
      <c r="EA22" s="9" t="e">
        <f t="shared" si="56"/>
        <v>#N/A</v>
      </c>
      <c r="EB22" s="9" t="e">
        <f t="shared" si="57"/>
        <v>#N/A</v>
      </c>
      <c r="EC22" s="9" t="e">
        <f t="shared" si="58"/>
        <v>#N/A</v>
      </c>
      <c r="ED22" s="9" t="e">
        <f t="shared" si="59"/>
        <v>#N/A</v>
      </c>
      <c r="EE22" s="9" t="e">
        <f t="shared" si="60"/>
        <v>#N/A</v>
      </c>
      <c r="EF22" s="9" t="e">
        <f t="shared" si="61"/>
        <v>#N/A</v>
      </c>
      <c r="EG22" s="9" t="e">
        <f t="shared" si="62"/>
        <v>#N/A</v>
      </c>
      <c r="EH22" s="9" t="e">
        <f t="shared" si="63"/>
        <v>#N/A</v>
      </c>
    </row>
    <row r="23" spans="1:138" ht="15.75" customHeight="1">
      <c r="A23" s="1"/>
      <c r="B23" s="155" t="s">
        <v>187</v>
      </c>
      <c r="C23" s="161">
        <f>Tipy!A7</f>
        <v>26</v>
      </c>
      <c r="D23" s="179" t="str">
        <f>Tipy!B7</f>
        <v>5&lt;6timessK</v>
      </c>
      <c r="E23" s="308">
        <f t="shared" si="0"/>
        <v>1320</v>
      </c>
      <c r="F23" s="306">
        <f>IF(ISBLANK(Výsledky!$I$3),"-",SUM(J23:M23,O23,Q23,S23:T23,V23,X23,Z23:AA23,AC23:AE23,AG23:AI23,AK23:AM23,AP23,AR23,AT23:AU23,AW23:AX23,BA23,BC23:BD23,BF23,BH23,BJ23,BL23,BN23,BP23,BR23:BS23))</f>
        <v>880</v>
      </c>
      <c r="G23" s="151">
        <f>IF(ISBLANK(Výsledky!$AK$3),"-",SUM(N23,R23,U23,Y23,AB23,AF23,AV23,BB23,BG23,BI23,BM23,BO23,BT23))</f>
        <v>230</v>
      </c>
      <c r="H23" s="151">
        <f>IF(ISBLANK(Výsledky!$AY$3),"-",SUM(P23,W23,AJ23,AO23,AQ23,AY23))</f>
        <v>150</v>
      </c>
      <c r="I23" s="167">
        <f>IF(ISBLANK(Výsledky!$HK$3),"-",SUM(AN23,AS23,AZ23,BE23,BK23,BQ23))</f>
        <v>60</v>
      </c>
      <c r="J23" s="164">
        <f>IF(ISBLANK(Výsledky!$I$3),"",Výsledky!I13)</f>
        <v>80</v>
      </c>
      <c r="K23" s="152">
        <f>IF(ISBLANK(Výsledky!$P$3),"",Výsledky!P13)</f>
        <v>80</v>
      </c>
      <c r="L23" s="152">
        <f>IF(ISBLANK(Výsledky!$W$3),"",Výsledky!W13)</f>
        <v>80</v>
      </c>
      <c r="M23" s="152">
        <f>IF(ISBLANK(Výsledky!$AD$3),"",Výsledky!AD13)</f>
        <v>30</v>
      </c>
      <c r="N23" s="152">
        <f>IF(ISBLANK(Výsledky!$AK$3),"",Výsledky!AK13)</f>
        <v>50</v>
      </c>
      <c r="O23" s="152">
        <f>IF(ISBLANK(Výsledky!$AR$3),"",Výsledky!AR13)</f>
        <v>60</v>
      </c>
      <c r="P23" s="152">
        <f>IF(ISBLANK(Výsledky!$AY$3),"",Výsledky!AY13)</f>
        <v>30</v>
      </c>
      <c r="Q23" s="152">
        <f>IF(ISBLANK(Výsledky!$BF$3),"",Výsledky!BF13)</f>
        <v>30</v>
      </c>
      <c r="R23" s="152">
        <f>IF(ISBLANK(Výsledky!$BM$3),"",Výsledky!BM13)</f>
        <v>50</v>
      </c>
      <c r="S23" s="152">
        <f>IF(ISBLANK(Výsledky!$BT$3),"",Výsledky!BT13)</f>
        <v>10</v>
      </c>
      <c r="T23" s="152">
        <f>IF(ISBLANK(Výsledky!$CA$3),"",Výsledky!CA13)</f>
        <v>60</v>
      </c>
      <c r="U23" s="152">
        <f>IF(ISBLANK(Výsledky!$CH$3),"",Výsledky!CH13)</f>
        <v>50</v>
      </c>
      <c r="V23" s="152">
        <f>IF(ISBLANK(Výsledky!$CO$3),"",Výsledky!CO13)</f>
        <v>60</v>
      </c>
      <c r="W23" s="152">
        <f>IF(ISBLANK(Výsledky!$CV$3),"",Výsledky!CV13)</f>
        <v>50</v>
      </c>
      <c r="X23" s="152">
        <f>IF(ISBLANK(Výsledky!$DC$3),"",Výsledky!DC13)</f>
        <v>10</v>
      </c>
      <c r="Y23" s="152">
        <f>IF(ISBLANK(Výsledky!$DJ$3),"",Výsledky!DJ13)</f>
        <v>10</v>
      </c>
      <c r="Z23" s="152">
        <f>IF(ISBLANK(Výsledky!$DQ$3),"",Výsledky!DQ13)</f>
        <v>10</v>
      </c>
      <c r="AA23" s="152">
        <f>IF(ISBLANK(Výsledky!$DX$3),"",Výsledky!DX13)</f>
        <v>60</v>
      </c>
      <c r="AB23" s="152">
        <f>IF(ISBLANK(Výsledky!$EE$3),"",Výsledky!EE13)</f>
        <v>30</v>
      </c>
      <c r="AC23" s="152">
        <f>IF(ISBLANK(Výsledky!$EL$3),"",Výsledky!EL13)</f>
        <v>40</v>
      </c>
      <c r="AD23" s="152">
        <f>IF(ISBLANK(Výsledky!$ES$3),"",Výsledky!ES13)</f>
        <v>30</v>
      </c>
      <c r="AE23" s="152">
        <f>IF(ISBLANK(Výsledky!$EZ$3),"",Výsledky!EZ13)</f>
        <v>30</v>
      </c>
      <c r="AF23" s="152">
        <f>IF(ISBLANK(Výsledky!$FG$3),"",Výsledky!FG13)</f>
        <v>40</v>
      </c>
      <c r="AG23" s="152">
        <f>IF(ISBLANK(Výsledky!$FN$3),"",Výsledky!FN13)</f>
        <v>30</v>
      </c>
      <c r="AH23" s="152">
        <f>IF(ISBLANK(Výsledky!$FU$3),"",Výsledky!FU13)</f>
        <v>20</v>
      </c>
      <c r="AI23" s="152">
        <f>IF(ISBLANK(Výsledky!$GB$3),"",Výsledky!GB13)</f>
        <v>0</v>
      </c>
      <c r="AJ23" s="152">
        <f>IF(ISBLANK(Výsledky!$GI$3),"",Výsledky!GI13)</f>
        <v>10</v>
      </c>
      <c r="AK23" s="152" t="str">
        <f>IF(ISBLANK(Výsledky!$GP$3),"",Výsledky!GP13)</f>
        <v/>
      </c>
      <c r="AL23" s="152">
        <v>0</v>
      </c>
      <c r="AM23" s="152">
        <f>IF(ISBLANK(Výsledky!$HD$3),"",Výsledky!HD13)</f>
        <v>50</v>
      </c>
      <c r="AN23" s="152">
        <f>IF(ISBLANK(Výsledky!$HK$3),"",Výsledky!HK13)</f>
        <v>30</v>
      </c>
      <c r="AO23" s="152">
        <f>IF(ISBLANK(Výsledky!$HR$3),"",Výsledky!HR13)</f>
        <v>0</v>
      </c>
      <c r="AP23" s="152">
        <f>IF(ISBLANK(Výsledky!$HY$3),"",Výsledky!HY13)</f>
        <v>60</v>
      </c>
      <c r="AQ23" s="152">
        <f>IF(ISBLANK(Výsledky!$IF$3),"",Výsledky!IF13)</f>
        <v>60</v>
      </c>
      <c r="AR23" s="152">
        <f>IF(ISBLANK(Výsledky!$IM$3),"",Výsledky!IM13)</f>
        <v>30</v>
      </c>
      <c r="AS23" s="152">
        <f>IF(ISBLANK(Výsledky!$IT$3),"",Výsledky!IT13)</f>
        <v>30</v>
      </c>
      <c r="AT23" s="152">
        <f>IF(ISBLANK(Výsledky!$JA$3),"",Výsledky!JA13)</f>
        <v>20</v>
      </c>
      <c r="AU23" s="152" t="str">
        <f>IF(ISBLANK(Výsledky!$JH$3),"",Výsledky!JH13)</f>
        <v/>
      </c>
      <c r="AV23" s="152" t="str">
        <f>IF(ISBLANK(Výsledky!$JO$3),"",Výsledky!JO13)</f>
        <v/>
      </c>
      <c r="AW23" s="152" t="str">
        <f>IF(ISBLANK(Výsledky!$JV$3),"",Výsledky!JV13)</f>
        <v/>
      </c>
      <c r="AX23" s="152" t="str">
        <f>IF(ISBLANK(Výsledky!$KC$3),"",Výsledky!KC13)</f>
        <v/>
      </c>
      <c r="AY23" s="152" t="str">
        <f>IF(ISBLANK(Výsledky!$KJ$3),"",Výsledky!KJ13)</f>
        <v/>
      </c>
      <c r="AZ23" s="152" t="str">
        <f>IF(ISBLANK(Výsledky!$KQ$3),"",Výsledky!KQ13)</f>
        <v/>
      </c>
      <c r="BA23" s="152" t="str">
        <f>IF(ISBLANK(Výsledky!$KX$3),"",Výsledky!KX13)</f>
        <v/>
      </c>
      <c r="BB23" s="152" t="str">
        <f>IF(ISBLANK(Výsledky!$LE$3),"",Výsledky!LE13)</f>
        <v/>
      </c>
      <c r="BC23" s="152" t="str">
        <f>IF(ISBLANK(Výsledky!$LL$3),"",Výsledky!LL13)</f>
        <v/>
      </c>
      <c r="BD23" s="152" t="str">
        <f>IF(ISBLANK(Výsledky!$LS$3),"",Výsledky!LS13)</f>
        <v/>
      </c>
      <c r="BE23" s="152" t="str">
        <f>IF(ISBLANK(Výsledky!$LZ$3),"",Výsledky!LZ13)</f>
        <v/>
      </c>
      <c r="BF23" s="152" t="str">
        <f>IF(ISBLANK(Výsledky!$MG$3),"",Výsledky!MG13)</f>
        <v/>
      </c>
      <c r="BG23" s="152" t="str">
        <f>IF(ISBLANK(Výsledky!$MN$3),"",Výsledky!MN13)</f>
        <v/>
      </c>
      <c r="BH23" s="152" t="str">
        <f>IF(ISBLANK(Výsledky!$MU$3),"",Výsledky!MU13)</f>
        <v/>
      </c>
      <c r="BI23" s="152" t="str">
        <f>IF(ISBLANK(Výsledky!$NB$3),"",Výsledky!NB13)</f>
        <v/>
      </c>
      <c r="BJ23" s="152" t="str">
        <f>IF(ISBLANK(Výsledky!$NI$3),"",Výsledky!NI13)</f>
        <v/>
      </c>
      <c r="BK23" s="152" t="str">
        <f>IF(ISBLANK(Výsledky!$NP$3),"",Výsledky!NP13)</f>
        <v/>
      </c>
      <c r="BL23" s="152" t="str">
        <f>IF(ISBLANK(Výsledky!$NW$3),"",Výsledky!NW13)</f>
        <v/>
      </c>
      <c r="BM23" s="152" t="str">
        <f>IF(ISBLANK(Výsledky!$OD$3),"",Výsledky!OD13)</f>
        <v/>
      </c>
      <c r="BN23" s="152" t="str">
        <f>IF(ISBLANK(Výsledky!$OK$3),"",Výsledky!OK13)</f>
        <v/>
      </c>
      <c r="BO23" s="152" t="str">
        <f>IF(ISBLANK(Výsledky!$OR$3),"",Výsledky!OR13)</f>
        <v/>
      </c>
      <c r="BP23" s="152" t="str">
        <f>IF(ISBLANK(Výsledky!$OY$3),"",Výsledky!OY13)</f>
        <v/>
      </c>
      <c r="BQ23" s="152" t="str">
        <f>IF(ISBLANK(Výsledky!$PF$3),"",Výsledky!PF13)</f>
        <v/>
      </c>
      <c r="BR23" s="152" t="str">
        <f>IF(ISBLANK(Výsledky!$PM$3),"",Výsledky!PM13)</f>
        <v/>
      </c>
      <c r="BS23" s="152" t="str">
        <f>IF(ISBLANK(Výsledky!$PT$3),"",Výsledky!PT13)</f>
        <v/>
      </c>
      <c r="BT23" s="153" t="str">
        <f>IF(ISBLANK(Výsledky!$QA$3),"",Výsledky!QA13)</f>
        <v/>
      </c>
      <c r="BU23" s="6"/>
      <c r="BV23" s="10"/>
      <c r="BW23" s="11" t="str">
        <f>Tipy!B26</f>
        <v>Fernando Alonso</v>
      </c>
      <c r="BX23" s="9">
        <f t="shared" si="1"/>
        <v>59</v>
      </c>
      <c r="BY23" s="9">
        <f t="shared" si="2"/>
        <v>84</v>
      </c>
      <c r="BZ23" s="9">
        <f t="shared" si="3"/>
        <v>64</v>
      </c>
      <c r="CA23" s="9">
        <f t="shared" si="4"/>
        <v>75</v>
      </c>
      <c r="CB23" s="9">
        <f t="shared" si="5"/>
        <v>61</v>
      </c>
      <c r="CC23" s="9">
        <f t="shared" si="6"/>
        <v>52</v>
      </c>
      <c r="CD23" s="9">
        <f t="shared" si="7"/>
        <v>51</v>
      </c>
      <c r="CE23" s="9" t="e">
        <f t="shared" si="8"/>
        <v>#N/A</v>
      </c>
      <c r="CF23" s="9" t="e">
        <f t="shared" si="9"/>
        <v>#N/A</v>
      </c>
      <c r="CG23" s="9" t="e">
        <f t="shared" si="10"/>
        <v>#N/A</v>
      </c>
      <c r="CH23" s="9" t="e">
        <f t="shared" si="11"/>
        <v>#N/A</v>
      </c>
      <c r="CI23" s="9" t="e">
        <f t="shared" si="12"/>
        <v>#N/A</v>
      </c>
      <c r="CJ23" s="9" t="e">
        <f t="shared" si="13"/>
        <v>#N/A</v>
      </c>
      <c r="CK23" s="9" t="e">
        <f t="shared" si="14"/>
        <v>#N/A</v>
      </c>
      <c r="CL23" s="9" t="e">
        <f t="shared" si="15"/>
        <v>#N/A</v>
      </c>
      <c r="CM23" s="9" t="e">
        <f t="shared" si="16"/>
        <v>#N/A</v>
      </c>
      <c r="CN23" s="9" t="e">
        <f t="shared" si="17"/>
        <v>#N/A</v>
      </c>
      <c r="CO23" s="9" t="e">
        <f t="shared" si="18"/>
        <v>#N/A</v>
      </c>
      <c r="CP23" s="9" t="e">
        <f t="shared" si="19"/>
        <v>#N/A</v>
      </c>
      <c r="CQ23" s="9" t="e">
        <f t="shared" si="20"/>
        <v>#N/A</v>
      </c>
      <c r="CR23" s="9" t="e">
        <f t="shared" si="21"/>
        <v>#N/A</v>
      </c>
      <c r="CS23" s="9" t="e">
        <f t="shared" si="22"/>
        <v>#N/A</v>
      </c>
      <c r="CT23" s="9" t="e">
        <f t="shared" si="23"/>
        <v>#N/A</v>
      </c>
      <c r="CU23" s="9" t="e">
        <f t="shared" si="24"/>
        <v>#N/A</v>
      </c>
      <c r="CV23" s="9" t="e">
        <f t="shared" si="25"/>
        <v>#N/A</v>
      </c>
      <c r="CW23" s="9" t="e">
        <f t="shared" si="26"/>
        <v>#N/A</v>
      </c>
      <c r="CX23" s="9" t="e">
        <f t="shared" si="27"/>
        <v>#N/A</v>
      </c>
      <c r="CY23" s="9" t="e">
        <f t="shared" si="28"/>
        <v>#N/A</v>
      </c>
      <c r="CZ23" s="9" t="e">
        <f t="shared" si="29"/>
        <v>#N/A</v>
      </c>
      <c r="DA23" s="9" t="e">
        <f t="shared" si="30"/>
        <v>#N/A</v>
      </c>
      <c r="DB23" s="9" t="e">
        <f t="shared" si="31"/>
        <v>#N/A</v>
      </c>
      <c r="DC23" s="9" t="e">
        <f t="shared" si="32"/>
        <v>#N/A</v>
      </c>
      <c r="DD23" s="9" t="e">
        <f t="shared" si="33"/>
        <v>#N/A</v>
      </c>
      <c r="DE23" s="9" t="e">
        <f t="shared" si="34"/>
        <v>#N/A</v>
      </c>
      <c r="DF23" s="9" t="e">
        <f t="shared" si="35"/>
        <v>#N/A</v>
      </c>
      <c r="DG23" s="9" t="e">
        <f t="shared" si="36"/>
        <v>#N/A</v>
      </c>
      <c r="DH23" s="9" t="e">
        <f t="shared" si="37"/>
        <v>#N/A</v>
      </c>
      <c r="DI23" s="9" t="e">
        <f t="shared" si="38"/>
        <v>#N/A</v>
      </c>
      <c r="DJ23" s="9" t="e">
        <f t="shared" si="39"/>
        <v>#N/A</v>
      </c>
      <c r="DK23" s="9" t="e">
        <f t="shared" si="40"/>
        <v>#N/A</v>
      </c>
      <c r="DL23" s="9" t="e">
        <f t="shared" si="41"/>
        <v>#N/A</v>
      </c>
      <c r="DM23" s="9" t="e">
        <f t="shared" si="42"/>
        <v>#N/A</v>
      </c>
      <c r="DN23" s="9" t="e">
        <f t="shared" si="43"/>
        <v>#N/A</v>
      </c>
      <c r="DO23" s="9" t="e">
        <f t="shared" si="44"/>
        <v>#N/A</v>
      </c>
      <c r="DP23" s="9" t="e">
        <f t="shared" si="45"/>
        <v>#N/A</v>
      </c>
      <c r="DQ23" s="9" t="e">
        <f t="shared" si="46"/>
        <v>#N/A</v>
      </c>
      <c r="DR23" s="9" t="e">
        <f t="shared" si="47"/>
        <v>#N/A</v>
      </c>
      <c r="DS23" s="9" t="e">
        <f t="shared" si="48"/>
        <v>#N/A</v>
      </c>
      <c r="DT23" s="9" t="e">
        <f t="shared" si="49"/>
        <v>#N/A</v>
      </c>
      <c r="DU23" s="9" t="e">
        <f t="shared" si="50"/>
        <v>#N/A</v>
      </c>
      <c r="DV23" s="9" t="e">
        <f t="shared" si="51"/>
        <v>#N/A</v>
      </c>
      <c r="DW23" s="9" t="e">
        <f t="shared" si="52"/>
        <v>#N/A</v>
      </c>
      <c r="DX23" s="9" t="e">
        <f t="shared" si="53"/>
        <v>#N/A</v>
      </c>
      <c r="DY23" s="9" t="e">
        <f t="shared" si="54"/>
        <v>#N/A</v>
      </c>
      <c r="DZ23" s="9" t="e">
        <f t="shared" si="55"/>
        <v>#N/A</v>
      </c>
      <c r="EA23" s="9" t="e">
        <f t="shared" si="56"/>
        <v>#N/A</v>
      </c>
      <c r="EB23" s="9" t="e">
        <f t="shared" si="57"/>
        <v>#N/A</v>
      </c>
      <c r="EC23" s="9" t="e">
        <f t="shared" si="58"/>
        <v>#N/A</v>
      </c>
      <c r="ED23" s="9" t="e">
        <f t="shared" si="59"/>
        <v>#N/A</v>
      </c>
      <c r="EE23" s="9" t="e">
        <f t="shared" si="60"/>
        <v>#N/A</v>
      </c>
      <c r="EF23" s="9" t="e">
        <f t="shared" si="61"/>
        <v>#N/A</v>
      </c>
      <c r="EG23" s="9" t="e">
        <f t="shared" si="62"/>
        <v>#N/A</v>
      </c>
      <c r="EH23" s="9" t="e">
        <f t="shared" si="63"/>
        <v>#N/A</v>
      </c>
    </row>
    <row r="24" spans="1:138" ht="15.75" customHeight="1">
      <c r="A24" s="1"/>
      <c r="B24" s="155" t="s">
        <v>188</v>
      </c>
      <c r="C24" s="161">
        <f>Tipy!A95</f>
        <v>43</v>
      </c>
      <c r="D24" s="179" t="str">
        <f>Tipy!B95</f>
        <v>suflo_21</v>
      </c>
      <c r="E24" s="308">
        <f t="shared" si="0"/>
        <v>1320</v>
      </c>
      <c r="F24" s="306">
        <f>IF(ISBLANK(Výsledky!$I$3),"-",SUM(J24:M24,O24,Q24,S24:T24,V24,X24,Z24:AA24,AC24:AE24,AG24:AI24,AK24:AM24,AP24,AR24,AT24:AU24,AW24:AX24,BA24,BC24:BD24,BF24,BH24,BJ24,BL24,BN24,BP24,BR24:BS24))</f>
        <v>820</v>
      </c>
      <c r="G24" s="151">
        <f>IF(ISBLANK(Výsledky!$AK$3),"-",SUM(N24,R24,U24,Y24,AB24,AF24,AV24,BB24,BG24,BI24,BM24,BO24,BT24))</f>
        <v>240</v>
      </c>
      <c r="H24" s="151">
        <f>IF(ISBLANK(Výsledky!$AY$3),"-",SUM(P24,W24,AJ24,AO24,AQ24,AY24))</f>
        <v>170</v>
      </c>
      <c r="I24" s="167">
        <f>IF(ISBLANK(Výsledky!$HK$3),"-",SUM(AN24,AS24,AZ24,BE24,BK24,BQ24))</f>
        <v>90</v>
      </c>
      <c r="J24" s="164">
        <f>IF(ISBLANK(Výsledky!$I$3),"",Výsledky!I101)</f>
        <v>40</v>
      </c>
      <c r="K24" s="152">
        <f>IF(ISBLANK(Výsledky!$P$3),"",Výsledky!P101)</f>
        <v>20</v>
      </c>
      <c r="L24" s="152">
        <f>IF(ISBLANK(Výsledky!$W$3),"",Výsledky!W101)</f>
        <v>10</v>
      </c>
      <c r="M24" s="152">
        <f>IF(ISBLANK(Výsledky!$AD$3),"",Výsledky!AD101)</f>
        <v>70</v>
      </c>
      <c r="N24" s="152">
        <f>IF(ISBLANK(Výsledky!$AK$3),"",Výsledky!AK101)</f>
        <v>60</v>
      </c>
      <c r="O24" s="152">
        <f>IF(ISBLANK(Výsledky!$AR$3),"",Výsledky!AR101)</f>
        <v>60</v>
      </c>
      <c r="P24" s="152">
        <f>IF(ISBLANK(Výsledky!$AY$3),"",Výsledky!AY101)</f>
        <v>50</v>
      </c>
      <c r="Q24" s="152">
        <f>IF(ISBLANK(Výsledky!$BF$3),"",Výsledky!BF101)</f>
        <v>30</v>
      </c>
      <c r="R24" s="152">
        <f>IF(ISBLANK(Výsledky!$BM$3),"",Výsledky!BM101)</f>
        <v>50</v>
      </c>
      <c r="S24" s="152">
        <f>IF(ISBLANK(Výsledky!$BT$3),"",Výsledky!BT101)</f>
        <v>10</v>
      </c>
      <c r="T24" s="152">
        <f>IF(ISBLANK(Výsledky!$CA$3),"",Výsledky!CA101)</f>
        <v>70</v>
      </c>
      <c r="U24" s="152">
        <f>IF(ISBLANK(Výsledky!$CH$3),"",Výsledky!CH101)</f>
        <v>40</v>
      </c>
      <c r="V24" s="152">
        <f>IF(ISBLANK(Výsledky!$CO$3),"",Výsledky!CO101)</f>
        <v>50</v>
      </c>
      <c r="W24" s="152">
        <f>IF(ISBLANK(Výsledky!$CV$3),"",Výsledky!CV101)</f>
        <v>50</v>
      </c>
      <c r="X24" s="152">
        <f>IF(ISBLANK(Výsledky!$DC$3),"",Výsledky!DC101)</f>
        <v>0</v>
      </c>
      <c r="Y24" s="152">
        <f>IF(ISBLANK(Výsledky!$DJ$3),"",Výsledky!DJ101)</f>
        <v>30</v>
      </c>
      <c r="Z24" s="152">
        <f>IF(ISBLANK(Výsledky!$DQ$3),"",Výsledky!DQ101)</f>
        <v>10</v>
      </c>
      <c r="AA24" s="152">
        <f>IF(ISBLANK(Výsledky!$DX$3),"",Výsledky!DX101)</f>
        <v>70</v>
      </c>
      <c r="AB24" s="152">
        <f>IF(ISBLANK(Výsledky!$EE$3),"",Výsledky!EE101)</f>
        <v>0</v>
      </c>
      <c r="AC24" s="152">
        <f>IF(ISBLANK(Výsledky!$EL$3),"",Výsledky!EL101)</f>
        <v>40</v>
      </c>
      <c r="AD24" s="152">
        <f>IF(ISBLANK(Výsledky!$ES$3),"",Výsledky!ES101)</f>
        <v>30</v>
      </c>
      <c r="AE24" s="152">
        <f>IF(ISBLANK(Výsledky!$EZ$3),"",Výsledky!EZ101)</f>
        <v>40</v>
      </c>
      <c r="AF24" s="152">
        <f>IF(ISBLANK(Výsledky!$FG$3),"",Výsledky!FG101)</f>
        <v>60</v>
      </c>
      <c r="AG24" s="152">
        <f>IF(ISBLANK(Výsledky!$FN$3),"",Výsledky!FN101)</f>
        <v>30</v>
      </c>
      <c r="AH24" s="152">
        <f>IF(ISBLANK(Výsledky!$FU$3),"",Výsledky!FU101)</f>
        <v>60</v>
      </c>
      <c r="AI24" s="152">
        <f>IF(ISBLANK(Výsledky!$GB$3),"",Výsledky!GB101)</f>
        <v>10</v>
      </c>
      <c r="AJ24" s="152">
        <f>IF(ISBLANK(Výsledky!$GI$3),"",Výsledky!GI101)</f>
        <v>40</v>
      </c>
      <c r="AK24" s="152" t="str">
        <f>IF(ISBLANK(Výsledky!$GP$3),"",Výsledky!GP101)</f>
        <v/>
      </c>
      <c r="AL24" s="152">
        <v>0</v>
      </c>
      <c r="AM24" s="152">
        <f>IF(ISBLANK(Výsledky!$HD$3),"",Výsledky!HD101)</f>
        <v>20</v>
      </c>
      <c r="AN24" s="152">
        <f>IF(ISBLANK(Výsledky!$HK$3),"",Výsledky!HK101)</f>
        <v>30</v>
      </c>
      <c r="AO24" s="152">
        <f>IF(ISBLANK(Výsledky!$HR$3),"",Výsledky!HR101)</f>
        <v>0</v>
      </c>
      <c r="AP24" s="152">
        <f>IF(ISBLANK(Výsledky!$HY$3),"",Výsledky!HY101)</f>
        <v>40</v>
      </c>
      <c r="AQ24" s="152">
        <f>IF(ISBLANK(Výsledky!$IF$3),"",Výsledky!IF101)</f>
        <v>30</v>
      </c>
      <c r="AR24" s="152">
        <f>IF(ISBLANK(Výsledky!$IM$3),"",Výsledky!IM101)</f>
        <v>30</v>
      </c>
      <c r="AS24" s="152">
        <f>IF(ISBLANK(Výsledky!$IT$3),"",Výsledky!IT101)</f>
        <v>60</v>
      </c>
      <c r="AT24" s="152">
        <f>IF(ISBLANK(Výsledky!$JA$3),"",Výsledky!JA101)</f>
        <v>80</v>
      </c>
      <c r="AU24" s="152" t="str">
        <f>IF(ISBLANK(Výsledky!$JH$3),"",Výsledky!JH101)</f>
        <v/>
      </c>
      <c r="AV24" s="152" t="str">
        <f>IF(ISBLANK(Výsledky!$JO$3),"",Výsledky!JO101)</f>
        <v/>
      </c>
      <c r="AW24" s="152" t="str">
        <f>IF(ISBLANK(Výsledky!$JV$3),"",Výsledky!JV101)</f>
        <v/>
      </c>
      <c r="AX24" s="152" t="str">
        <f>IF(ISBLANK(Výsledky!$KC$3),"",Výsledky!KC101)</f>
        <v/>
      </c>
      <c r="AY24" s="152" t="str">
        <f>IF(ISBLANK(Výsledky!$KJ$3),"",Výsledky!KJ101)</f>
        <v/>
      </c>
      <c r="AZ24" s="152" t="str">
        <f>IF(ISBLANK(Výsledky!$KQ$3),"",Výsledky!KQ101)</f>
        <v/>
      </c>
      <c r="BA24" s="152" t="str">
        <f>IF(ISBLANK(Výsledky!$KX$3),"",Výsledky!KX101)</f>
        <v/>
      </c>
      <c r="BB24" s="152" t="str">
        <f>IF(ISBLANK(Výsledky!$LE$3),"",Výsledky!LE101)</f>
        <v/>
      </c>
      <c r="BC24" s="152" t="str">
        <f>IF(ISBLANK(Výsledky!$LL$3),"",Výsledky!LL101)</f>
        <v/>
      </c>
      <c r="BD24" s="152" t="str">
        <f>IF(ISBLANK(Výsledky!$LS$3),"",Výsledky!LS101)</f>
        <v/>
      </c>
      <c r="BE24" s="152" t="str">
        <f>IF(ISBLANK(Výsledky!$LZ$3),"",Výsledky!LZ101)</f>
        <v/>
      </c>
      <c r="BF24" s="152" t="str">
        <f>IF(ISBLANK(Výsledky!$MG$3),"",Výsledky!MG101)</f>
        <v/>
      </c>
      <c r="BG24" s="152" t="str">
        <f>IF(ISBLANK(Výsledky!$MN$3),"",Výsledky!MN101)</f>
        <v/>
      </c>
      <c r="BH24" s="152" t="str">
        <f>IF(ISBLANK(Výsledky!$MU$3),"",Výsledky!MU101)</f>
        <v/>
      </c>
      <c r="BI24" s="152" t="str">
        <f>IF(ISBLANK(Výsledky!$NB$3),"",Výsledky!NB101)</f>
        <v/>
      </c>
      <c r="BJ24" s="152" t="str">
        <f>IF(ISBLANK(Výsledky!$NI$3),"",Výsledky!NI101)</f>
        <v/>
      </c>
      <c r="BK24" s="152" t="str">
        <f>IF(ISBLANK(Výsledky!$NP$3),"",Výsledky!NP101)</f>
        <v/>
      </c>
      <c r="BL24" s="152" t="str">
        <f>IF(ISBLANK(Výsledky!$NW$3),"",Výsledky!NW101)</f>
        <v/>
      </c>
      <c r="BM24" s="152" t="str">
        <f>IF(ISBLANK(Výsledky!$OD$3),"",Výsledky!OD101)</f>
        <v/>
      </c>
      <c r="BN24" s="152" t="str">
        <f>IF(ISBLANK(Výsledky!$OK$3),"",Výsledky!OK101)</f>
        <v/>
      </c>
      <c r="BO24" s="152" t="str">
        <f>IF(ISBLANK(Výsledky!$OR$3),"",Výsledky!OR101)</f>
        <v/>
      </c>
      <c r="BP24" s="152" t="str">
        <f>IF(ISBLANK(Výsledky!$OY$3),"",Výsledky!OY101)</f>
        <v/>
      </c>
      <c r="BQ24" s="152" t="str">
        <f>IF(ISBLANK(Výsledky!$PF$3),"",Výsledky!PF101)</f>
        <v/>
      </c>
      <c r="BR24" s="152" t="str">
        <f>IF(ISBLANK(Výsledky!$PM$3),"",Výsledky!PM101)</f>
        <v/>
      </c>
      <c r="BS24" s="152" t="str">
        <f>IF(ISBLANK(Výsledky!$PT$3),"",Výsledky!PT101)</f>
        <v/>
      </c>
      <c r="BT24" s="153" t="str">
        <f>IF(ISBLANK(Výsledky!$QA$3),"",Výsledky!QA101)</f>
        <v/>
      </c>
      <c r="BU24" s="6"/>
      <c r="BV24" s="10"/>
      <c r="BW24" s="11" t="str">
        <f>Tipy!B27</f>
        <v>Fifo</v>
      </c>
      <c r="BX24" s="9">
        <f t="shared" si="1"/>
        <v>51</v>
      </c>
      <c r="BY24" s="9">
        <f t="shared" si="2"/>
        <v>27</v>
      </c>
      <c r="BZ24" s="9">
        <f t="shared" si="3"/>
        <v>26</v>
      </c>
      <c r="CA24" s="9">
        <f t="shared" si="4"/>
        <v>17</v>
      </c>
      <c r="CB24" s="9">
        <f t="shared" si="5"/>
        <v>17</v>
      </c>
      <c r="CC24" s="9">
        <f t="shared" si="6"/>
        <v>11</v>
      </c>
      <c r="CD24" s="9">
        <f t="shared" si="7"/>
        <v>14</v>
      </c>
      <c r="CE24" s="9" t="e">
        <f t="shared" si="8"/>
        <v>#N/A</v>
      </c>
      <c r="CF24" s="9" t="e">
        <f t="shared" si="9"/>
        <v>#N/A</v>
      </c>
      <c r="CG24" s="9" t="e">
        <f t="shared" si="10"/>
        <v>#N/A</v>
      </c>
      <c r="CH24" s="9" t="e">
        <f t="shared" si="11"/>
        <v>#N/A</v>
      </c>
      <c r="CI24" s="9" t="e">
        <f t="shared" si="12"/>
        <v>#N/A</v>
      </c>
      <c r="CJ24" s="9" t="e">
        <f t="shared" si="13"/>
        <v>#N/A</v>
      </c>
      <c r="CK24" s="9" t="e">
        <f t="shared" si="14"/>
        <v>#N/A</v>
      </c>
      <c r="CL24" s="9" t="e">
        <f t="shared" si="15"/>
        <v>#N/A</v>
      </c>
      <c r="CM24" s="9" t="e">
        <f t="shared" si="16"/>
        <v>#N/A</v>
      </c>
      <c r="CN24" s="9" t="e">
        <f t="shared" si="17"/>
        <v>#N/A</v>
      </c>
      <c r="CO24" s="9" t="e">
        <f t="shared" si="18"/>
        <v>#N/A</v>
      </c>
      <c r="CP24" s="9" t="e">
        <f t="shared" si="19"/>
        <v>#N/A</v>
      </c>
      <c r="CQ24" s="9" t="e">
        <f t="shared" si="20"/>
        <v>#N/A</v>
      </c>
      <c r="CR24" s="9" t="e">
        <f t="shared" si="21"/>
        <v>#N/A</v>
      </c>
      <c r="CS24" s="9" t="e">
        <f t="shared" si="22"/>
        <v>#N/A</v>
      </c>
      <c r="CT24" s="9" t="e">
        <f t="shared" si="23"/>
        <v>#N/A</v>
      </c>
      <c r="CU24" s="9" t="e">
        <f t="shared" si="24"/>
        <v>#N/A</v>
      </c>
      <c r="CV24" s="9" t="e">
        <f t="shared" si="25"/>
        <v>#N/A</v>
      </c>
      <c r="CW24" s="9" t="e">
        <f t="shared" si="26"/>
        <v>#N/A</v>
      </c>
      <c r="CX24" s="9" t="e">
        <f t="shared" si="27"/>
        <v>#N/A</v>
      </c>
      <c r="CY24" s="9" t="e">
        <f t="shared" si="28"/>
        <v>#N/A</v>
      </c>
      <c r="CZ24" s="9" t="e">
        <f t="shared" si="29"/>
        <v>#N/A</v>
      </c>
      <c r="DA24" s="9" t="e">
        <f t="shared" si="30"/>
        <v>#N/A</v>
      </c>
      <c r="DB24" s="9" t="e">
        <f t="shared" si="31"/>
        <v>#N/A</v>
      </c>
      <c r="DC24" s="9" t="e">
        <f t="shared" si="32"/>
        <v>#N/A</v>
      </c>
      <c r="DD24" s="9" t="e">
        <f t="shared" si="33"/>
        <v>#N/A</v>
      </c>
      <c r="DE24" s="9" t="e">
        <f t="shared" si="34"/>
        <v>#N/A</v>
      </c>
      <c r="DF24" s="9" t="e">
        <f t="shared" si="35"/>
        <v>#N/A</v>
      </c>
      <c r="DG24" s="9" t="e">
        <f t="shared" si="36"/>
        <v>#N/A</v>
      </c>
      <c r="DH24" s="9" t="e">
        <f t="shared" si="37"/>
        <v>#N/A</v>
      </c>
      <c r="DI24" s="9" t="e">
        <f t="shared" si="38"/>
        <v>#N/A</v>
      </c>
      <c r="DJ24" s="9" t="e">
        <f t="shared" si="39"/>
        <v>#N/A</v>
      </c>
      <c r="DK24" s="9" t="e">
        <f t="shared" si="40"/>
        <v>#N/A</v>
      </c>
      <c r="DL24" s="9" t="e">
        <f t="shared" si="41"/>
        <v>#N/A</v>
      </c>
      <c r="DM24" s="9" t="e">
        <f t="shared" si="42"/>
        <v>#N/A</v>
      </c>
      <c r="DN24" s="9" t="e">
        <f t="shared" si="43"/>
        <v>#N/A</v>
      </c>
      <c r="DO24" s="9" t="e">
        <f t="shared" si="44"/>
        <v>#N/A</v>
      </c>
      <c r="DP24" s="9" t="e">
        <f t="shared" si="45"/>
        <v>#N/A</v>
      </c>
      <c r="DQ24" s="9" t="e">
        <f t="shared" si="46"/>
        <v>#N/A</v>
      </c>
      <c r="DR24" s="9" t="e">
        <f t="shared" si="47"/>
        <v>#N/A</v>
      </c>
      <c r="DS24" s="9" t="e">
        <f t="shared" si="48"/>
        <v>#N/A</v>
      </c>
      <c r="DT24" s="9" t="e">
        <f t="shared" si="49"/>
        <v>#N/A</v>
      </c>
      <c r="DU24" s="9" t="e">
        <f t="shared" si="50"/>
        <v>#N/A</v>
      </c>
      <c r="DV24" s="9" t="e">
        <f t="shared" si="51"/>
        <v>#N/A</v>
      </c>
      <c r="DW24" s="9" t="e">
        <f t="shared" si="52"/>
        <v>#N/A</v>
      </c>
      <c r="DX24" s="9" t="e">
        <f t="shared" si="53"/>
        <v>#N/A</v>
      </c>
      <c r="DY24" s="9" t="e">
        <f t="shared" si="54"/>
        <v>#N/A</v>
      </c>
      <c r="DZ24" s="9" t="e">
        <f t="shared" si="55"/>
        <v>#N/A</v>
      </c>
      <c r="EA24" s="9" t="e">
        <f t="shared" si="56"/>
        <v>#N/A</v>
      </c>
      <c r="EB24" s="9" t="e">
        <f t="shared" si="57"/>
        <v>#N/A</v>
      </c>
      <c r="EC24" s="9" t="e">
        <f t="shared" si="58"/>
        <v>#N/A</v>
      </c>
      <c r="ED24" s="9" t="e">
        <f t="shared" si="59"/>
        <v>#N/A</v>
      </c>
      <c r="EE24" s="9" t="e">
        <f t="shared" si="60"/>
        <v>#N/A</v>
      </c>
      <c r="EF24" s="9" t="e">
        <f t="shared" si="61"/>
        <v>#N/A</v>
      </c>
      <c r="EG24" s="9" t="e">
        <f t="shared" si="62"/>
        <v>#N/A</v>
      </c>
      <c r="EH24" s="9" t="e">
        <f t="shared" si="63"/>
        <v>#N/A</v>
      </c>
    </row>
    <row r="25" spans="1:138" ht="15.75" customHeight="1">
      <c r="A25" s="1"/>
      <c r="B25" s="155" t="s">
        <v>189</v>
      </c>
      <c r="C25" s="161">
        <f>Tipy!A21</f>
        <v>1</v>
      </c>
      <c r="D25" s="179" t="str">
        <f>Tipy!B21</f>
        <v>Eddy Hunter</v>
      </c>
      <c r="E25" s="308">
        <f t="shared" si="0"/>
        <v>1310</v>
      </c>
      <c r="F25" s="306">
        <f>IF(ISBLANK(Výsledky!$I$3),"-",SUM(J25:M25,O25,Q25,S25:T25,V25,X25,Z25:AA25,AC25:AE25,AG25:AI25,AK25:AM25,AP25,AR25,AT25:AU25,AW25:AX25,BA25,BC25:BD25,BF25,BH25,BJ25,BL25,BN25,BP25,BR25:BS25))</f>
        <v>870</v>
      </c>
      <c r="G25" s="151">
        <f>IF(ISBLANK(Výsledky!$AK$3),"-",SUM(N25,R25,U25,Y25,AB25,AF25,AV25,BB25,BG25,BI25,BM25,BO25,BT25))</f>
        <v>230</v>
      </c>
      <c r="H25" s="151">
        <f>IF(ISBLANK(Výsledky!$AY$3),"-",SUM(P25,W25,AJ25,AO25,AQ25,AY25))</f>
        <v>140</v>
      </c>
      <c r="I25" s="167">
        <f>IF(ISBLANK(Výsledky!$HK$3),"-",SUM(AN25,AS25,AZ25,BE25,BK25,BQ25))</f>
        <v>70</v>
      </c>
      <c r="J25" s="164">
        <f>IF(ISBLANK(Výsledky!$I$3),"",Výsledky!I27)</f>
        <v>50</v>
      </c>
      <c r="K25" s="152">
        <f>IF(ISBLANK(Výsledky!$P$3),"",Výsledky!P27)</f>
        <v>30</v>
      </c>
      <c r="L25" s="152">
        <f>IF(ISBLANK(Výsledky!$W$3),"",Výsledky!W27)</f>
        <v>30</v>
      </c>
      <c r="M25" s="152">
        <f>IF(ISBLANK(Výsledky!$AD$3),"",Výsledky!AD27)</f>
        <v>70</v>
      </c>
      <c r="N25" s="152">
        <f>IF(ISBLANK(Výsledky!$AK$3),"",Výsledky!AK27)</f>
        <v>20</v>
      </c>
      <c r="O25" s="152">
        <f>IF(ISBLANK(Výsledky!$AR$3),"",Výsledky!AR27)</f>
        <v>50</v>
      </c>
      <c r="P25" s="152">
        <f>IF(ISBLANK(Výsledky!$AY$3),"",Výsledky!AY27)</f>
        <v>30</v>
      </c>
      <c r="Q25" s="152">
        <f>IF(ISBLANK(Výsledky!$BF$3),"",Výsledky!BF27)</f>
        <v>10</v>
      </c>
      <c r="R25" s="152">
        <f>IF(ISBLANK(Výsledky!$BM$3),"",Výsledky!BM27)</f>
        <v>50</v>
      </c>
      <c r="S25" s="152">
        <f>IF(ISBLANK(Výsledky!$BT$3),"",Výsledky!BT27)</f>
        <v>40</v>
      </c>
      <c r="T25" s="152">
        <f>IF(ISBLANK(Výsledky!$CA$3),"",Výsledky!CA27)</f>
        <v>50</v>
      </c>
      <c r="U25" s="152">
        <f>IF(ISBLANK(Výsledky!$CH$3),"",Výsledky!CH27)</f>
        <v>50</v>
      </c>
      <c r="V25" s="152">
        <f>IF(ISBLANK(Výsledky!$CO$3),"",Výsledky!CO27)</f>
        <v>60</v>
      </c>
      <c r="W25" s="152">
        <f>IF(ISBLANK(Výsledky!$CV$3),"",Výsledky!CV27)</f>
        <v>20</v>
      </c>
      <c r="X25" s="152">
        <f>IF(ISBLANK(Výsledky!$DC$3),"",Výsledky!DC27)</f>
        <v>0</v>
      </c>
      <c r="Y25" s="152">
        <f>IF(ISBLANK(Výsledky!$DJ$3),"",Výsledky!DJ27)</f>
        <v>30</v>
      </c>
      <c r="Z25" s="152">
        <f>IF(ISBLANK(Výsledky!$DQ$3),"",Výsledky!DQ27)</f>
        <v>10</v>
      </c>
      <c r="AA25" s="152">
        <f>IF(ISBLANK(Výsledky!$DX$3),"",Výsledky!DX27)</f>
        <v>70</v>
      </c>
      <c r="AB25" s="152">
        <f>IF(ISBLANK(Výsledky!$EE$3),"",Výsledky!EE27)</f>
        <v>50</v>
      </c>
      <c r="AC25" s="152">
        <f>IF(ISBLANK(Výsledky!$EL$3),"",Výsledky!EL27)</f>
        <v>40</v>
      </c>
      <c r="AD25" s="152">
        <f>IF(ISBLANK(Výsledky!$ES$3),"",Výsledky!ES27)</f>
        <v>50</v>
      </c>
      <c r="AE25" s="152">
        <f>IF(ISBLANK(Výsledky!$EZ$3),"",Výsledky!EZ27)</f>
        <v>20</v>
      </c>
      <c r="AF25" s="152">
        <f>IF(ISBLANK(Výsledky!$FG$3),"",Výsledky!FG27)</f>
        <v>30</v>
      </c>
      <c r="AG25" s="152">
        <f>IF(ISBLANK(Výsledky!$FN$3),"",Výsledky!FN27)</f>
        <v>50</v>
      </c>
      <c r="AH25" s="152">
        <f>IF(ISBLANK(Výsledky!$FU$3),"",Výsledky!FU27)</f>
        <v>50</v>
      </c>
      <c r="AI25" s="152">
        <f>IF(ISBLANK(Výsledky!$GB$3),"",Výsledky!GB27)</f>
        <v>10</v>
      </c>
      <c r="AJ25" s="152">
        <f>IF(ISBLANK(Výsledky!$GI$3),"",Výsledky!GI27)</f>
        <v>0</v>
      </c>
      <c r="AK25" s="152" t="str">
        <f>IF(ISBLANK(Výsledky!$GP$3),"",Výsledky!GP27)</f>
        <v/>
      </c>
      <c r="AL25" s="152">
        <v>0</v>
      </c>
      <c r="AM25" s="152">
        <f>IF(ISBLANK(Výsledky!$HD$3),"",Výsledky!HD27)</f>
        <v>40</v>
      </c>
      <c r="AN25" s="152">
        <f>IF(ISBLANK(Výsledky!$HK$3),"",Výsledky!HK27)</f>
        <v>20</v>
      </c>
      <c r="AO25" s="152">
        <f>IF(ISBLANK(Výsledky!$HR$3),"",Výsledky!HR27)</f>
        <v>0</v>
      </c>
      <c r="AP25" s="152">
        <f>IF(ISBLANK(Výsledky!$HY$3),"",Výsledky!HY27)</f>
        <v>60</v>
      </c>
      <c r="AQ25" s="152">
        <f>IF(ISBLANK(Výsledky!$IF$3),"",Výsledky!IF27)</f>
        <v>90</v>
      </c>
      <c r="AR25" s="152">
        <f>IF(ISBLANK(Výsledky!$IM$3),"",Výsledky!IM27)</f>
        <v>30</v>
      </c>
      <c r="AS25" s="152">
        <f>IF(ISBLANK(Výsledky!$IT$3),"",Výsledky!IT27)</f>
        <v>50</v>
      </c>
      <c r="AT25" s="152">
        <f>IF(ISBLANK(Výsledky!$JA$3),"",Výsledky!JA27)</f>
        <v>50</v>
      </c>
      <c r="AU25" s="152" t="str">
        <f>IF(ISBLANK(Výsledky!$JH$3),"",Výsledky!JH27)</f>
        <v/>
      </c>
      <c r="AV25" s="152" t="str">
        <f>IF(ISBLANK(Výsledky!$JO$3),"",Výsledky!JO27)</f>
        <v/>
      </c>
      <c r="AW25" s="152" t="str">
        <f>IF(ISBLANK(Výsledky!$JV$3),"",Výsledky!JV27)</f>
        <v/>
      </c>
      <c r="AX25" s="152" t="str">
        <f>IF(ISBLANK(Výsledky!$KC$3),"",Výsledky!KC27)</f>
        <v/>
      </c>
      <c r="AY25" s="152" t="str">
        <f>IF(ISBLANK(Výsledky!$KJ$3),"",Výsledky!KJ27)</f>
        <v/>
      </c>
      <c r="AZ25" s="152" t="str">
        <f>IF(ISBLANK(Výsledky!$KQ$3),"",Výsledky!KQ27)</f>
        <v/>
      </c>
      <c r="BA25" s="152" t="str">
        <f>IF(ISBLANK(Výsledky!$KX$3),"",Výsledky!KX27)</f>
        <v/>
      </c>
      <c r="BB25" s="152" t="str">
        <f>IF(ISBLANK(Výsledky!$LE$3),"",Výsledky!LE27)</f>
        <v/>
      </c>
      <c r="BC25" s="152" t="str">
        <f>IF(ISBLANK(Výsledky!$LL$3),"",Výsledky!LL27)</f>
        <v/>
      </c>
      <c r="BD25" s="152" t="str">
        <f>IF(ISBLANK(Výsledky!$LS$3),"",Výsledky!LS27)</f>
        <v/>
      </c>
      <c r="BE25" s="152" t="str">
        <f>IF(ISBLANK(Výsledky!$LZ$3),"",Výsledky!LZ27)</f>
        <v/>
      </c>
      <c r="BF25" s="152" t="str">
        <f>IF(ISBLANK(Výsledky!$MG$3),"",Výsledky!MG27)</f>
        <v/>
      </c>
      <c r="BG25" s="152" t="str">
        <f>IF(ISBLANK(Výsledky!$MN$3),"",Výsledky!MN27)</f>
        <v/>
      </c>
      <c r="BH25" s="152" t="str">
        <f>IF(ISBLANK(Výsledky!$MU$3),"",Výsledky!MU27)</f>
        <v/>
      </c>
      <c r="BI25" s="152" t="str">
        <f>IF(ISBLANK(Výsledky!$NB$3),"",Výsledky!NB27)</f>
        <v/>
      </c>
      <c r="BJ25" s="152" t="str">
        <f>IF(ISBLANK(Výsledky!$NI$3),"",Výsledky!NI27)</f>
        <v/>
      </c>
      <c r="BK25" s="152" t="str">
        <f>IF(ISBLANK(Výsledky!$NP$3),"",Výsledky!NP27)</f>
        <v/>
      </c>
      <c r="BL25" s="152" t="str">
        <f>IF(ISBLANK(Výsledky!$NW$3),"",Výsledky!NW27)</f>
        <v/>
      </c>
      <c r="BM25" s="152" t="str">
        <f>IF(ISBLANK(Výsledky!$OD$3),"",Výsledky!OD27)</f>
        <v/>
      </c>
      <c r="BN25" s="152" t="str">
        <f>IF(ISBLANK(Výsledky!$OK$3),"",Výsledky!OK27)</f>
        <v/>
      </c>
      <c r="BO25" s="152" t="str">
        <f>IF(ISBLANK(Výsledky!$OR$3),"",Výsledky!OR27)</f>
        <v/>
      </c>
      <c r="BP25" s="152" t="str">
        <f>IF(ISBLANK(Výsledky!$OY$3),"",Výsledky!OY27)</f>
        <v/>
      </c>
      <c r="BQ25" s="152" t="str">
        <f>IF(ISBLANK(Výsledky!$PF$3),"",Výsledky!PF27)</f>
        <v/>
      </c>
      <c r="BR25" s="152" t="str">
        <f>IF(ISBLANK(Výsledky!$PM$3),"",Výsledky!PM27)</f>
        <v/>
      </c>
      <c r="BS25" s="152" t="str">
        <f>IF(ISBLANK(Výsledky!$PT$3),"",Výsledky!PT27)</f>
        <v/>
      </c>
      <c r="BT25" s="153" t="str">
        <f>IF(ISBLANK(Výsledky!$QA$3),"",Výsledky!QA27)</f>
        <v/>
      </c>
      <c r="BU25" s="6"/>
      <c r="BV25" s="10"/>
      <c r="BW25" s="11" t="str">
        <f>Tipy!B28</f>
        <v>flash115</v>
      </c>
      <c r="BX25" s="9">
        <f t="shared" si="1"/>
        <v>40</v>
      </c>
      <c r="BY25" s="9">
        <f t="shared" si="2"/>
        <v>61</v>
      </c>
      <c r="BZ25" s="9">
        <f t="shared" si="3"/>
        <v>75</v>
      </c>
      <c r="CA25" s="9">
        <f t="shared" si="4"/>
        <v>80</v>
      </c>
      <c r="CB25" s="9">
        <f t="shared" si="5"/>
        <v>83</v>
      </c>
      <c r="CC25" s="9">
        <f t="shared" si="6"/>
        <v>84</v>
      </c>
      <c r="CD25" s="9">
        <f t="shared" si="7"/>
        <v>84</v>
      </c>
      <c r="CE25" s="9" t="e">
        <f t="shared" si="8"/>
        <v>#N/A</v>
      </c>
      <c r="CF25" s="9" t="e">
        <f t="shared" si="9"/>
        <v>#N/A</v>
      </c>
      <c r="CG25" s="9" t="e">
        <f t="shared" si="10"/>
        <v>#N/A</v>
      </c>
      <c r="CH25" s="9" t="e">
        <f t="shared" si="11"/>
        <v>#N/A</v>
      </c>
      <c r="CI25" s="9" t="e">
        <f t="shared" si="12"/>
        <v>#N/A</v>
      </c>
      <c r="CJ25" s="9" t="e">
        <f t="shared" si="13"/>
        <v>#N/A</v>
      </c>
      <c r="CK25" s="9" t="e">
        <f t="shared" si="14"/>
        <v>#N/A</v>
      </c>
      <c r="CL25" s="9" t="e">
        <f t="shared" si="15"/>
        <v>#N/A</v>
      </c>
      <c r="CM25" s="9" t="e">
        <f t="shared" si="16"/>
        <v>#N/A</v>
      </c>
      <c r="CN25" s="9" t="e">
        <f t="shared" si="17"/>
        <v>#N/A</v>
      </c>
      <c r="CO25" s="9" t="e">
        <f t="shared" si="18"/>
        <v>#N/A</v>
      </c>
      <c r="CP25" s="9" t="e">
        <f t="shared" si="19"/>
        <v>#N/A</v>
      </c>
      <c r="CQ25" s="9" t="e">
        <f t="shared" si="20"/>
        <v>#N/A</v>
      </c>
      <c r="CR25" s="9" t="e">
        <f t="shared" si="21"/>
        <v>#N/A</v>
      </c>
      <c r="CS25" s="9" t="e">
        <f t="shared" si="22"/>
        <v>#N/A</v>
      </c>
      <c r="CT25" s="9" t="e">
        <f t="shared" si="23"/>
        <v>#N/A</v>
      </c>
      <c r="CU25" s="9" t="e">
        <f t="shared" si="24"/>
        <v>#N/A</v>
      </c>
      <c r="CV25" s="9" t="e">
        <f t="shared" si="25"/>
        <v>#N/A</v>
      </c>
      <c r="CW25" s="9" t="e">
        <f t="shared" si="26"/>
        <v>#N/A</v>
      </c>
      <c r="CX25" s="9" t="e">
        <f t="shared" si="27"/>
        <v>#N/A</v>
      </c>
      <c r="CY25" s="9" t="e">
        <f t="shared" si="28"/>
        <v>#N/A</v>
      </c>
      <c r="CZ25" s="9" t="e">
        <f t="shared" si="29"/>
        <v>#N/A</v>
      </c>
      <c r="DA25" s="9" t="e">
        <f t="shared" si="30"/>
        <v>#N/A</v>
      </c>
      <c r="DB25" s="9" t="e">
        <f t="shared" si="31"/>
        <v>#N/A</v>
      </c>
      <c r="DC25" s="9" t="e">
        <f t="shared" si="32"/>
        <v>#N/A</v>
      </c>
      <c r="DD25" s="9" t="e">
        <f t="shared" si="33"/>
        <v>#N/A</v>
      </c>
      <c r="DE25" s="9" t="e">
        <f t="shared" si="34"/>
        <v>#N/A</v>
      </c>
      <c r="DF25" s="9" t="e">
        <f t="shared" si="35"/>
        <v>#N/A</v>
      </c>
      <c r="DG25" s="9" t="e">
        <f t="shared" si="36"/>
        <v>#N/A</v>
      </c>
      <c r="DH25" s="9" t="e">
        <f t="shared" si="37"/>
        <v>#N/A</v>
      </c>
      <c r="DI25" s="9" t="e">
        <f t="shared" si="38"/>
        <v>#N/A</v>
      </c>
      <c r="DJ25" s="9" t="e">
        <f t="shared" si="39"/>
        <v>#N/A</v>
      </c>
      <c r="DK25" s="9" t="e">
        <f t="shared" si="40"/>
        <v>#N/A</v>
      </c>
      <c r="DL25" s="9" t="e">
        <f t="shared" si="41"/>
        <v>#N/A</v>
      </c>
      <c r="DM25" s="9" t="e">
        <f t="shared" si="42"/>
        <v>#N/A</v>
      </c>
      <c r="DN25" s="9" t="e">
        <f t="shared" si="43"/>
        <v>#N/A</v>
      </c>
      <c r="DO25" s="9" t="e">
        <f t="shared" si="44"/>
        <v>#N/A</v>
      </c>
      <c r="DP25" s="9" t="e">
        <f t="shared" si="45"/>
        <v>#N/A</v>
      </c>
      <c r="DQ25" s="9" t="e">
        <f t="shared" si="46"/>
        <v>#N/A</v>
      </c>
      <c r="DR25" s="9" t="e">
        <f t="shared" si="47"/>
        <v>#N/A</v>
      </c>
      <c r="DS25" s="9" t="e">
        <f t="shared" si="48"/>
        <v>#N/A</v>
      </c>
      <c r="DT25" s="9" t="e">
        <f t="shared" si="49"/>
        <v>#N/A</v>
      </c>
      <c r="DU25" s="9" t="e">
        <f t="shared" si="50"/>
        <v>#N/A</v>
      </c>
      <c r="DV25" s="9" t="e">
        <f t="shared" si="51"/>
        <v>#N/A</v>
      </c>
      <c r="DW25" s="9" t="e">
        <f t="shared" si="52"/>
        <v>#N/A</v>
      </c>
      <c r="DX25" s="9" t="e">
        <f t="shared" si="53"/>
        <v>#N/A</v>
      </c>
      <c r="DY25" s="9" t="e">
        <f t="shared" si="54"/>
        <v>#N/A</v>
      </c>
      <c r="DZ25" s="9" t="e">
        <f t="shared" si="55"/>
        <v>#N/A</v>
      </c>
      <c r="EA25" s="9" t="e">
        <f t="shared" si="56"/>
        <v>#N/A</v>
      </c>
      <c r="EB25" s="9" t="e">
        <f t="shared" si="57"/>
        <v>#N/A</v>
      </c>
      <c r="EC25" s="9" t="e">
        <f t="shared" si="58"/>
        <v>#N/A</v>
      </c>
      <c r="ED25" s="9" t="e">
        <f t="shared" si="59"/>
        <v>#N/A</v>
      </c>
      <c r="EE25" s="9" t="e">
        <f t="shared" si="60"/>
        <v>#N/A</v>
      </c>
      <c r="EF25" s="9" t="e">
        <f t="shared" si="61"/>
        <v>#N/A</v>
      </c>
      <c r="EG25" s="9" t="e">
        <f t="shared" si="62"/>
        <v>#N/A</v>
      </c>
      <c r="EH25" s="9" t="e">
        <f t="shared" si="63"/>
        <v>#N/A</v>
      </c>
    </row>
    <row r="26" spans="1:138" ht="15.75" customHeight="1">
      <c r="A26" s="1"/>
      <c r="B26" s="155" t="s">
        <v>190</v>
      </c>
      <c r="C26" s="161">
        <f>Tipy!A41</f>
        <v>18</v>
      </c>
      <c r="D26" s="179" t="str">
        <f>Tipy!B41</f>
        <v>kiralok</v>
      </c>
      <c r="E26" s="308">
        <f t="shared" si="0"/>
        <v>1310</v>
      </c>
      <c r="F26" s="306">
        <f>IF(ISBLANK(Výsledky!$I$3),"-",SUM(J26:M26,O26,Q26,S26:T26,V26,X26,Z26:AA26,AC26:AE26,AG26:AI26,AK26:AM26,AP26,AR26,AT26:AU26,AW26:AX26,BA26,BC26:BD26,BF26,BH26,BJ26,BL26,BN26,BP26,BR26:BS26))</f>
        <v>830</v>
      </c>
      <c r="G26" s="151">
        <f>IF(ISBLANK(Výsledky!$AK$3),"-",SUM(N26,R26,U26,Y26,AB26,AF26,AV26,BB26,BG26,BI26,BM26,BO26,BT26))</f>
        <v>250</v>
      </c>
      <c r="H26" s="151">
        <f>IF(ISBLANK(Výsledky!$AY$3),"-",SUM(P26,W26,AJ26,AO26,AQ26,AY26))</f>
        <v>190</v>
      </c>
      <c r="I26" s="167">
        <f>IF(ISBLANK(Výsledky!$HK$3),"-",SUM(AN26,AS26,AZ26,BE26,BK26,BQ26))</f>
        <v>40</v>
      </c>
      <c r="J26" s="164">
        <f>IF(ISBLANK(Výsledky!$I$3),"",Výsledky!I47)</f>
        <v>60</v>
      </c>
      <c r="K26" s="152">
        <f>IF(ISBLANK(Výsledky!$P$3),"",Výsledky!P47)</f>
        <v>60</v>
      </c>
      <c r="L26" s="152">
        <f>IF(ISBLANK(Výsledky!$W$3),"",Výsledky!W47)</f>
        <v>50</v>
      </c>
      <c r="M26" s="152">
        <f>IF(ISBLANK(Výsledky!$AD$3),"",Výsledky!AD47)</f>
        <v>60</v>
      </c>
      <c r="N26" s="152">
        <f>IF(ISBLANK(Výsledky!$AK$3),"",Výsledky!AK47)</f>
        <v>30</v>
      </c>
      <c r="O26" s="152">
        <f>IF(ISBLANK(Výsledky!$AR$3),"",Výsledky!AR47)</f>
        <v>60</v>
      </c>
      <c r="P26" s="152">
        <f>IF(ISBLANK(Výsledky!$AY$3),"",Výsledky!AY47)</f>
        <v>60</v>
      </c>
      <c r="Q26" s="152">
        <f>IF(ISBLANK(Výsledky!$BF$3),"",Výsledky!BF47)</f>
        <v>30</v>
      </c>
      <c r="R26" s="152">
        <f>IF(ISBLANK(Výsledky!$BM$3),"",Výsledky!BM47)</f>
        <v>50</v>
      </c>
      <c r="S26" s="152">
        <f>IF(ISBLANK(Výsledky!$BT$3),"",Výsledky!BT47)</f>
        <v>20</v>
      </c>
      <c r="T26" s="152">
        <f>IF(ISBLANK(Výsledky!$CA$3),"",Výsledky!CA47)</f>
        <v>50</v>
      </c>
      <c r="U26" s="152">
        <f>IF(ISBLANK(Výsledky!$CH$3),"",Výsledky!CH47)</f>
        <v>30</v>
      </c>
      <c r="V26" s="152">
        <f>IF(ISBLANK(Výsledky!$CO$3),"",Výsledky!CO47)</f>
        <v>10</v>
      </c>
      <c r="W26" s="152">
        <f>IF(ISBLANK(Výsledky!$CV$3),"",Výsledky!CV47)</f>
        <v>50</v>
      </c>
      <c r="X26" s="152">
        <f>IF(ISBLANK(Výsledky!$DC$3),"",Výsledky!DC47)</f>
        <v>10</v>
      </c>
      <c r="Y26" s="152">
        <f>IF(ISBLANK(Výsledky!$DJ$3),"",Výsledky!DJ47)</f>
        <v>60</v>
      </c>
      <c r="Z26" s="152">
        <f>IF(ISBLANK(Výsledky!$DQ$3),"",Výsledky!DQ47)</f>
        <v>10</v>
      </c>
      <c r="AA26" s="152">
        <f>IF(ISBLANK(Výsledky!$DX$3),"",Výsledky!DX47)</f>
        <v>40</v>
      </c>
      <c r="AB26" s="152">
        <f>IF(ISBLANK(Výsledky!$EE$3),"",Výsledky!EE47)</f>
        <v>50</v>
      </c>
      <c r="AC26" s="152">
        <f>IF(ISBLANK(Výsledky!$EL$3),"",Výsledky!EL47)</f>
        <v>30</v>
      </c>
      <c r="AD26" s="152">
        <f>IF(ISBLANK(Výsledky!$ES$3),"",Výsledky!ES47)</f>
        <v>50</v>
      </c>
      <c r="AE26" s="152">
        <f>IF(ISBLANK(Výsledky!$EZ$3),"",Výsledky!EZ47)</f>
        <v>30</v>
      </c>
      <c r="AF26" s="152">
        <f>IF(ISBLANK(Výsledky!$FG$3),"",Výsledky!FG47)</f>
        <v>30</v>
      </c>
      <c r="AG26" s="152">
        <f>IF(ISBLANK(Výsledky!$FN$3),"",Výsledky!FN47)</f>
        <v>60</v>
      </c>
      <c r="AH26" s="152">
        <f>IF(ISBLANK(Výsledky!$FU$3),"",Výsledky!FU47)</f>
        <v>60</v>
      </c>
      <c r="AI26" s="152">
        <f>IF(ISBLANK(Výsledky!$GB$3),"",Výsledky!GB47)</f>
        <v>0</v>
      </c>
      <c r="AJ26" s="152" t="str">
        <f>IF(ISBLANK(Výsledky!$GI$3),"",Výsledky!GI47)</f>
        <v>-</v>
      </c>
      <c r="AK26" s="152" t="str">
        <f>IF(ISBLANK(Výsledky!$GP$3),"",Výsledky!GP47)</f>
        <v/>
      </c>
      <c r="AL26" s="152">
        <v>0</v>
      </c>
      <c r="AM26" s="152">
        <f>IF(ISBLANK(Výsledky!$HD$3),"",Výsledky!HD47)</f>
        <v>80</v>
      </c>
      <c r="AN26" s="152">
        <f>IF(ISBLANK(Výsledky!$HK$3),"",Výsledky!HK47)</f>
        <v>20</v>
      </c>
      <c r="AO26" s="152">
        <f>IF(ISBLANK(Výsledky!$HR$3),"",Výsledky!HR47)</f>
        <v>20</v>
      </c>
      <c r="AP26" s="152" t="str">
        <f>IF(ISBLANK(Výsledky!$HY$3),"",Výsledky!HY47)</f>
        <v>-</v>
      </c>
      <c r="AQ26" s="152">
        <f>IF(ISBLANK(Výsledky!$IF$3),"",Výsledky!IF47)</f>
        <v>60</v>
      </c>
      <c r="AR26" s="152">
        <f>IF(ISBLANK(Výsledky!$IM$3),"",Výsledky!IM47)</f>
        <v>40</v>
      </c>
      <c r="AS26" s="152">
        <f>IF(ISBLANK(Výsledky!$IT$3),"",Výsledky!IT47)</f>
        <v>20</v>
      </c>
      <c r="AT26" s="152">
        <f>IF(ISBLANK(Výsledky!$JA$3),"",Výsledky!JA47)</f>
        <v>20</v>
      </c>
      <c r="AU26" s="152" t="str">
        <f>IF(ISBLANK(Výsledky!$JH$3),"",Výsledky!JH47)</f>
        <v/>
      </c>
      <c r="AV26" s="152" t="str">
        <f>IF(ISBLANK(Výsledky!$JO$3),"",Výsledky!JO47)</f>
        <v/>
      </c>
      <c r="AW26" s="152" t="str">
        <f>IF(ISBLANK(Výsledky!$JV$3),"",Výsledky!JV47)</f>
        <v/>
      </c>
      <c r="AX26" s="152" t="str">
        <f>IF(ISBLANK(Výsledky!$KC$3),"",Výsledky!KC47)</f>
        <v/>
      </c>
      <c r="AY26" s="152" t="str">
        <f>IF(ISBLANK(Výsledky!$KJ$3),"",Výsledky!KJ47)</f>
        <v/>
      </c>
      <c r="AZ26" s="152" t="str">
        <f>IF(ISBLANK(Výsledky!$KQ$3),"",Výsledky!KQ47)</f>
        <v/>
      </c>
      <c r="BA26" s="152" t="str">
        <f>IF(ISBLANK(Výsledky!$KX$3),"",Výsledky!KX47)</f>
        <v/>
      </c>
      <c r="BB26" s="152" t="str">
        <f>IF(ISBLANK(Výsledky!$LE$3),"",Výsledky!LE47)</f>
        <v/>
      </c>
      <c r="BC26" s="152" t="str">
        <f>IF(ISBLANK(Výsledky!$LL$3),"",Výsledky!LL47)</f>
        <v/>
      </c>
      <c r="BD26" s="152" t="str">
        <f>IF(ISBLANK(Výsledky!$LS$3),"",Výsledky!LS47)</f>
        <v/>
      </c>
      <c r="BE26" s="152" t="str">
        <f>IF(ISBLANK(Výsledky!$LZ$3),"",Výsledky!LZ47)</f>
        <v/>
      </c>
      <c r="BF26" s="152" t="str">
        <f>IF(ISBLANK(Výsledky!$MG$3),"",Výsledky!MG47)</f>
        <v/>
      </c>
      <c r="BG26" s="152" t="str">
        <f>IF(ISBLANK(Výsledky!$MN$3),"",Výsledky!MN47)</f>
        <v/>
      </c>
      <c r="BH26" s="152" t="str">
        <f>IF(ISBLANK(Výsledky!$MU$3),"",Výsledky!MU47)</f>
        <v/>
      </c>
      <c r="BI26" s="152" t="str">
        <f>IF(ISBLANK(Výsledky!$NB$3),"",Výsledky!NB47)</f>
        <v/>
      </c>
      <c r="BJ26" s="152" t="str">
        <f>IF(ISBLANK(Výsledky!$NI$3),"",Výsledky!NI47)</f>
        <v/>
      </c>
      <c r="BK26" s="152" t="str">
        <f>IF(ISBLANK(Výsledky!$NP$3),"",Výsledky!NP47)</f>
        <v/>
      </c>
      <c r="BL26" s="152" t="str">
        <f>IF(ISBLANK(Výsledky!$NW$3),"",Výsledky!NW47)</f>
        <v/>
      </c>
      <c r="BM26" s="152" t="str">
        <f>IF(ISBLANK(Výsledky!$OD$3),"",Výsledky!OD47)</f>
        <v/>
      </c>
      <c r="BN26" s="152" t="str">
        <f>IF(ISBLANK(Výsledky!$OK$3),"",Výsledky!OK47)</f>
        <v/>
      </c>
      <c r="BO26" s="152" t="str">
        <f>IF(ISBLANK(Výsledky!$OR$3),"",Výsledky!OR47)</f>
        <v/>
      </c>
      <c r="BP26" s="152" t="str">
        <f>IF(ISBLANK(Výsledky!$OY$3),"",Výsledky!OY47)</f>
        <v/>
      </c>
      <c r="BQ26" s="152" t="str">
        <f>IF(ISBLANK(Výsledky!$PF$3),"",Výsledky!PF47)</f>
        <v/>
      </c>
      <c r="BR26" s="152" t="str">
        <f>IF(ISBLANK(Výsledky!$PM$3),"",Výsledky!PM47)</f>
        <v/>
      </c>
      <c r="BS26" s="152" t="str">
        <f>IF(ISBLANK(Výsledky!$PT$3),"",Výsledky!PT47)</f>
        <v/>
      </c>
      <c r="BT26" s="153" t="str">
        <f>IF(ISBLANK(Výsledky!$QA$3),"",Výsledky!QA47)</f>
        <v/>
      </c>
      <c r="BU26" s="6"/>
      <c r="BV26" s="10"/>
      <c r="BW26" s="11" t="str">
        <f>Tipy!B29</f>
        <v>Fousek</v>
      </c>
      <c r="BX26" s="9">
        <f t="shared" si="1"/>
        <v>76</v>
      </c>
      <c r="BY26" s="9">
        <f t="shared" si="2"/>
        <v>87</v>
      </c>
      <c r="BZ26" s="9">
        <f t="shared" si="3"/>
        <v>90</v>
      </c>
      <c r="CA26" s="9">
        <f t="shared" si="4"/>
        <v>91</v>
      </c>
      <c r="CB26" s="9">
        <f t="shared" si="5"/>
        <v>91</v>
      </c>
      <c r="CC26" s="9">
        <f t="shared" si="6"/>
        <v>92</v>
      </c>
      <c r="CD26" s="9">
        <f t="shared" si="7"/>
        <v>92</v>
      </c>
      <c r="CE26" s="9" t="e">
        <f t="shared" si="8"/>
        <v>#N/A</v>
      </c>
      <c r="CF26" s="9" t="e">
        <f t="shared" si="9"/>
        <v>#N/A</v>
      </c>
      <c r="CG26" s="9" t="e">
        <f t="shared" si="10"/>
        <v>#N/A</v>
      </c>
      <c r="CH26" s="9" t="e">
        <f t="shared" si="11"/>
        <v>#N/A</v>
      </c>
      <c r="CI26" s="9" t="e">
        <f t="shared" si="12"/>
        <v>#N/A</v>
      </c>
      <c r="CJ26" s="9" t="e">
        <f t="shared" si="13"/>
        <v>#N/A</v>
      </c>
      <c r="CK26" s="9" t="e">
        <f t="shared" si="14"/>
        <v>#N/A</v>
      </c>
      <c r="CL26" s="9" t="e">
        <f t="shared" si="15"/>
        <v>#N/A</v>
      </c>
      <c r="CM26" s="9" t="e">
        <f t="shared" si="16"/>
        <v>#N/A</v>
      </c>
      <c r="CN26" s="9" t="e">
        <f t="shared" si="17"/>
        <v>#N/A</v>
      </c>
      <c r="CO26" s="9" t="e">
        <f t="shared" si="18"/>
        <v>#N/A</v>
      </c>
      <c r="CP26" s="9" t="e">
        <f t="shared" si="19"/>
        <v>#N/A</v>
      </c>
      <c r="CQ26" s="9" t="e">
        <f t="shared" si="20"/>
        <v>#N/A</v>
      </c>
      <c r="CR26" s="9" t="e">
        <f t="shared" si="21"/>
        <v>#N/A</v>
      </c>
      <c r="CS26" s="9" t="e">
        <f t="shared" si="22"/>
        <v>#N/A</v>
      </c>
      <c r="CT26" s="9" t="e">
        <f t="shared" si="23"/>
        <v>#N/A</v>
      </c>
      <c r="CU26" s="9" t="e">
        <f t="shared" si="24"/>
        <v>#N/A</v>
      </c>
      <c r="CV26" s="9" t="e">
        <f t="shared" si="25"/>
        <v>#N/A</v>
      </c>
      <c r="CW26" s="9" t="e">
        <f t="shared" si="26"/>
        <v>#N/A</v>
      </c>
      <c r="CX26" s="9" t="e">
        <f t="shared" si="27"/>
        <v>#N/A</v>
      </c>
      <c r="CY26" s="9" t="e">
        <f t="shared" si="28"/>
        <v>#N/A</v>
      </c>
      <c r="CZ26" s="9" t="e">
        <f t="shared" si="29"/>
        <v>#N/A</v>
      </c>
      <c r="DA26" s="9" t="e">
        <f t="shared" si="30"/>
        <v>#N/A</v>
      </c>
      <c r="DB26" s="9" t="e">
        <f t="shared" si="31"/>
        <v>#N/A</v>
      </c>
      <c r="DC26" s="9" t="e">
        <f t="shared" si="32"/>
        <v>#N/A</v>
      </c>
      <c r="DD26" s="9" t="e">
        <f t="shared" si="33"/>
        <v>#N/A</v>
      </c>
      <c r="DE26" s="9" t="e">
        <f t="shared" si="34"/>
        <v>#N/A</v>
      </c>
      <c r="DF26" s="9" t="e">
        <f t="shared" si="35"/>
        <v>#N/A</v>
      </c>
      <c r="DG26" s="9" t="e">
        <f t="shared" si="36"/>
        <v>#N/A</v>
      </c>
      <c r="DH26" s="9" t="e">
        <f t="shared" si="37"/>
        <v>#N/A</v>
      </c>
      <c r="DI26" s="9" t="e">
        <f t="shared" si="38"/>
        <v>#N/A</v>
      </c>
      <c r="DJ26" s="9" t="e">
        <f t="shared" si="39"/>
        <v>#N/A</v>
      </c>
      <c r="DK26" s="9" t="e">
        <f t="shared" si="40"/>
        <v>#N/A</v>
      </c>
      <c r="DL26" s="9" t="e">
        <f t="shared" si="41"/>
        <v>#N/A</v>
      </c>
      <c r="DM26" s="9" t="e">
        <f t="shared" si="42"/>
        <v>#N/A</v>
      </c>
      <c r="DN26" s="9" t="e">
        <f t="shared" si="43"/>
        <v>#N/A</v>
      </c>
      <c r="DO26" s="9" t="e">
        <f t="shared" si="44"/>
        <v>#N/A</v>
      </c>
      <c r="DP26" s="9" t="e">
        <f t="shared" si="45"/>
        <v>#N/A</v>
      </c>
      <c r="DQ26" s="9" t="e">
        <f t="shared" si="46"/>
        <v>#N/A</v>
      </c>
      <c r="DR26" s="9" t="e">
        <f t="shared" si="47"/>
        <v>#N/A</v>
      </c>
      <c r="DS26" s="9" t="e">
        <f t="shared" si="48"/>
        <v>#N/A</v>
      </c>
      <c r="DT26" s="9" t="e">
        <f t="shared" si="49"/>
        <v>#N/A</v>
      </c>
      <c r="DU26" s="9" t="e">
        <f t="shared" si="50"/>
        <v>#N/A</v>
      </c>
      <c r="DV26" s="9" t="e">
        <f t="shared" si="51"/>
        <v>#N/A</v>
      </c>
      <c r="DW26" s="9" t="e">
        <f t="shared" si="52"/>
        <v>#N/A</v>
      </c>
      <c r="DX26" s="9" t="e">
        <f t="shared" si="53"/>
        <v>#N/A</v>
      </c>
      <c r="DY26" s="9" t="e">
        <f t="shared" si="54"/>
        <v>#N/A</v>
      </c>
      <c r="DZ26" s="9" t="e">
        <f t="shared" si="55"/>
        <v>#N/A</v>
      </c>
      <c r="EA26" s="9" t="e">
        <f t="shared" si="56"/>
        <v>#N/A</v>
      </c>
      <c r="EB26" s="9" t="e">
        <f t="shared" si="57"/>
        <v>#N/A</v>
      </c>
      <c r="EC26" s="9" t="e">
        <f t="shared" si="58"/>
        <v>#N/A</v>
      </c>
      <c r="ED26" s="9" t="e">
        <f t="shared" si="59"/>
        <v>#N/A</v>
      </c>
      <c r="EE26" s="9" t="e">
        <f t="shared" si="60"/>
        <v>#N/A</v>
      </c>
      <c r="EF26" s="9" t="e">
        <f t="shared" si="61"/>
        <v>#N/A</v>
      </c>
      <c r="EG26" s="9" t="e">
        <f t="shared" si="62"/>
        <v>#N/A</v>
      </c>
      <c r="EH26" s="9" t="e">
        <f t="shared" si="63"/>
        <v>#N/A</v>
      </c>
    </row>
    <row r="27" spans="1:138" ht="15.75" customHeight="1">
      <c r="A27" s="1"/>
      <c r="B27" s="155" t="s">
        <v>191</v>
      </c>
      <c r="C27" s="161">
        <f>Tipy!A68</f>
        <v>56</v>
      </c>
      <c r="D27" s="179" t="str">
        <f>Tipy!B68</f>
        <v>Ostrovan</v>
      </c>
      <c r="E27" s="308">
        <f t="shared" si="0"/>
        <v>1310</v>
      </c>
      <c r="F27" s="306">
        <f>IF(ISBLANK(Výsledky!$I$3),"-",SUM(J27:M27,O27,Q27,S27:T27,V27,X27,Z27:AA27,AC27:AE27,AG27:AI27,AK27:AM27,AP27,AR27,AT27:AU27,AW27:AX27,BA27,BC27:BD27,BF27,BH27,BJ27,BL27,BN27,BP27,BR27:BS27))</f>
        <v>870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120</v>
      </c>
      <c r="I27" s="167">
        <f>IF(ISBLANK(Výsledky!$HK$3),"-",SUM(AN27,AS27,AZ27,BE27,BK27,BQ27))</f>
        <v>80</v>
      </c>
      <c r="J27" s="164">
        <f>IF(ISBLANK(Výsledky!$I$3),"",Výsledky!I74)</f>
        <v>90</v>
      </c>
      <c r="K27" s="152">
        <f>IF(ISBLANK(Výsledky!$P$3),"",Výsledky!P74)</f>
        <v>60</v>
      </c>
      <c r="L27" s="152">
        <f>IF(ISBLANK(Výsledky!$W$3),"",Výsledky!W74)</f>
        <v>10</v>
      </c>
      <c r="M27" s="152">
        <f>IF(ISBLANK(Výsledky!$AD$3),"",Výsledky!AD74)</f>
        <v>60</v>
      </c>
      <c r="N27" s="152">
        <f>IF(ISBLANK(Výsledky!$AK$3),"",Výsledky!AK74)</f>
        <v>20</v>
      </c>
      <c r="O27" s="152">
        <f>IF(ISBLANK(Výsledky!$AR$3),"",Výsledky!AR74)</f>
        <v>50</v>
      </c>
      <c r="P27" s="152">
        <f>IF(ISBLANK(Výsledky!$AY$3),"",Výsledky!AY74)</f>
        <v>20</v>
      </c>
      <c r="Q27" s="152">
        <f>IF(ISBLANK(Výsledky!$BF$3),"",Výsledky!BF74)</f>
        <v>40</v>
      </c>
      <c r="R27" s="152">
        <f>IF(ISBLANK(Výsledky!$BM$3),"",Výsledky!BM74)</f>
        <v>80</v>
      </c>
      <c r="S27" s="152">
        <f>IF(ISBLANK(Výsledky!$BT$3),"",Výsledky!BT74)</f>
        <v>30</v>
      </c>
      <c r="T27" s="152">
        <f>IF(ISBLANK(Výsledky!$CA$3),"",Výsledky!CA74)</f>
        <v>40</v>
      </c>
      <c r="U27" s="152">
        <f>IF(ISBLANK(Výsledky!$CH$3),"",Výsledky!CH74)</f>
        <v>50</v>
      </c>
      <c r="V27" s="152">
        <f>IF(ISBLANK(Výsledky!$CO$3),"",Výsledky!CO74)</f>
        <v>70</v>
      </c>
      <c r="W27" s="152">
        <f>IF(ISBLANK(Výsledky!$CV$3),"",Výsledky!CV74)</f>
        <v>50</v>
      </c>
      <c r="X27" s="152">
        <f>IF(ISBLANK(Výsledky!$DC$3),"",Výsledky!DC74)</f>
        <v>40</v>
      </c>
      <c r="Y27" s="152">
        <f>IF(ISBLANK(Výsledky!$DJ$3),"",Výsledky!DJ74)</f>
        <v>30</v>
      </c>
      <c r="Z27" s="152">
        <f>IF(ISBLANK(Výsledky!$DQ$3),"",Výsledky!DQ74)</f>
        <v>0</v>
      </c>
      <c r="AA27" s="152">
        <f>IF(ISBLANK(Výsledky!$DX$3),"",Výsledky!DX74)</f>
        <v>50</v>
      </c>
      <c r="AB27" s="152">
        <f>IF(ISBLANK(Výsledky!$EE$3),"",Výsledky!EE74)</f>
        <v>20</v>
      </c>
      <c r="AC27" s="152">
        <f>IF(ISBLANK(Výsledky!$EL$3),"",Výsledky!EL74)</f>
        <v>40</v>
      </c>
      <c r="AD27" s="152">
        <f>IF(ISBLANK(Výsledky!$ES$3),"",Výsledky!ES74)</f>
        <v>20</v>
      </c>
      <c r="AE27" s="152">
        <f>IF(ISBLANK(Výsledky!$EZ$3),"",Výsledky!EZ74)</f>
        <v>30</v>
      </c>
      <c r="AF27" s="152">
        <f>IF(ISBLANK(Výsledky!$FG$3),"",Výsledky!FG74)</f>
        <v>40</v>
      </c>
      <c r="AG27" s="152">
        <f>IF(ISBLANK(Výsledky!$FN$3),"",Výsledky!FN74)</f>
        <v>50</v>
      </c>
      <c r="AH27" s="152">
        <f>IF(ISBLANK(Výsledky!$FU$3),"",Výsledky!FU74)</f>
        <v>60</v>
      </c>
      <c r="AI27" s="152">
        <f>IF(ISBLANK(Výsledky!$GB$3),"",Výsledky!GB74)</f>
        <v>0</v>
      </c>
      <c r="AJ27" s="152" t="str">
        <f>IF(ISBLANK(Výsledky!$GI$3),"",Výsledky!GI74)</f>
        <v>-</v>
      </c>
      <c r="AK27" s="152" t="str">
        <f>IF(ISBLANK(Výsledky!$GP$3),"",Výsledky!GP74)</f>
        <v/>
      </c>
      <c r="AL27" s="152">
        <v>0</v>
      </c>
      <c r="AM27" s="152">
        <f>IF(ISBLANK(Výsledky!$HD$3),"",Výsledky!HD74)</f>
        <v>40</v>
      </c>
      <c r="AN27" s="152">
        <f>IF(ISBLANK(Výsledky!$HK$3),"",Výsledky!HK74)</f>
        <v>30</v>
      </c>
      <c r="AO27" s="152">
        <f>IF(ISBLANK(Výsledky!$HR$3),"",Výsledky!HR74)</f>
        <v>0</v>
      </c>
      <c r="AP27" s="152">
        <f>IF(ISBLANK(Výsledky!$HY$3),"",Výsledky!HY74)</f>
        <v>30</v>
      </c>
      <c r="AQ27" s="152">
        <f>IF(ISBLANK(Výsledky!$IF$3),"",Výsledky!IF74)</f>
        <v>50</v>
      </c>
      <c r="AR27" s="152">
        <f>IF(ISBLANK(Výsledky!$IM$3),"",Výsledky!IM74)</f>
        <v>40</v>
      </c>
      <c r="AS27" s="152">
        <f>IF(ISBLANK(Výsledky!$IT$3),"",Výsledky!IT74)</f>
        <v>50</v>
      </c>
      <c r="AT27" s="152">
        <f>IF(ISBLANK(Výsledky!$JA$3),"",Výsledky!JA74)</f>
        <v>20</v>
      </c>
      <c r="AU27" s="152" t="str">
        <f>IF(ISBLANK(Výsledky!$JH$3),"",Výsledky!JH74)</f>
        <v/>
      </c>
      <c r="AV27" s="152" t="str">
        <f>IF(ISBLANK(Výsledky!$JO$3),"",Výsledky!JO74)</f>
        <v/>
      </c>
      <c r="AW27" s="152" t="str">
        <f>IF(ISBLANK(Výsledky!$JV$3),"",Výsledky!JV74)</f>
        <v/>
      </c>
      <c r="AX27" s="152" t="str">
        <f>IF(ISBLANK(Výsledky!$KC$3),"",Výsledky!KC74)</f>
        <v/>
      </c>
      <c r="AY27" s="152" t="str">
        <f>IF(ISBLANK(Výsledky!$KJ$3),"",Výsledky!KJ74)</f>
        <v/>
      </c>
      <c r="AZ27" s="152" t="str">
        <f>IF(ISBLANK(Výsledky!$KQ$3),"",Výsledky!KQ74)</f>
        <v/>
      </c>
      <c r="BA27" s="152" t="str">
        <f>IF(ISBLANK(Výsledky!$KX$3),"",Výsledky!KX74)</f>
        <v/>
      </c>
      <c r="BB27" s="152" t="str">
        <f>IF(ISBLANK(Výsledky!$LE$3),"",Výsledky!LE74)</f>
        <v/>
      </c>
      <c r="BC27" s="152" t="str">
        <f>IF(ISBLANK(Výsledky!$LL$3),"",Výsledky!LL74)</f>
        <v/>
      </c>
      <c r="BD27" s="152" t="str">
        <f>IF(ISBLANK(Výsledky!$LS$3),"",Výsledky!LS74)</f>
        <v/>
      </c>
      <c r="BE27" s="152" t="str">
        <f>IF(ISBLANK(Výsledky!$LZ$3),"",Výsledky!LZ74)</f>
        <v/>
      </c>
      <c r="BF27" s="152" t="str">
        <f>IF(ISBLANK(Výsledky!$MG$3),"",Výsledky!MG74)</f>
        <v/>
      </c>
      <c r="BG27" s="152" t="str">
        <f>IF(ISBLANK(Výsledky!$MN$3),"",Výsledky!MN74)</f>
        <v/>
      </c>
      <c r="BH27" s="152" t="str">
        <f>IF(ISBLANK(Výsledky!$MU$3),"",Výsledky!MU74)</f>
        <v/>
      </c>
      <c r="BI27" s="152" t="str">
        <f>IF(ISBLANK(Výsledky!$NB$3),"",Výsledky!NB74)</f>
        <v/>
      </c>
      <c r="BJ27" s="152" t="str">
        <f>IF(ISBLANK(Výsledky!$NI$3),"",Výsledky!NI74)</f>
        <v/>
      </c>
      <c r="BK27" s="152" t="str">
        <f>IF(ISBLANK(Výsledky!$NP$3),"",Výsledky!NP74)</f>
        <v/>
      </c>
      <c r="BL27" s="152" t="str">
        <f>IF(ISBLANK(Výsledky!$NW$3),"",Výsledky!NW74)</f>
        <v/>
      </c>
      <c r="BM27" s="152" t="str">
        <f>IF(ISBLANK(Výsledky!$OD$3),"",Výsledky!OD74)</f>
        <v/>
      </c>
      <c r="BN27" s="152" t="str">
        <f>IF(ISBLANK(Výsledky!$OK$3),"",Výsledky!OK74)</f>
        <v/>
      </c>
      <c r="BO27" s="152" t="str">
        <f>IF(ISBLANK(Výsledky!$OR$3),"",Výsledky!OR74)</f>
        <v/>
      </c>
      <c r="BP27" s="152" t="str">
        <f>IF(ISBLANK(Výsledky!$OY$3),"",Výsledky!OY74)</f>
        <v/>
      </c>
      <c r="BQ27" s="152" t="str">
        <f>IF(ISBLANK(Výsledky!$PF$3),"",Výsledky!PF74)</f>
        <v/>
      </c>
      <c r="BR27" s="152" t="str">
        <f>IF(ISBLANK(Výsledky!$PM$3),"",Výsledky!PM74)</f>
        <v/>
      </c>
      <c r="BS27" s="152" t="str">
        <f>IF(ISBLANK(Výsledky!$PT$3),"",Výsledky!PT74)</f>
        <v/>
      </c>
      <c r="BT27" s="153" t="str">
        <f>IF(ISBLANK(Výsledky!$QA$3),"",Výsledky!QA74)</f>
        <v/>
      </c>
      <c r="BU27" s="6"/>
      <c r="BV27" s="10"/>
      <c r="BW27" s="11" t="str">
        <f>Tipy!B30</f>
        <v>GaboLFC</v>
      </c>
      <c r="BX27" s="9">
        <f t="shared" si="1"/>
        <v>42</v>
      </c>
      <c r="BY27" s="9">
        <f t="shared" si="2"/>
        <v>42</v>
      </c>
      <c r="BZ27" s="9">
        <f t="shared" si="3"/>
        <v>52</v>
      </c>
      <c r="CA27" s="9">
        <f t="shared" si="4"/>
        <v>46</v>
      </c>
      <c r="CB27" s="9">
        <f t="shared" si="5"/>
        <v>51</v>
      </c>
      <c r="CC27" s="9">
        <f t="shared" si="6"/>
        <v>33</v>
      </c>
      <c r="CD27" s="9">
        <f t="shared" si="7"/>
        <v>27</v>
      </c>
      <c r="CE27" s="9" t="e">
        <f t="shared" si="8"/>
        <v>#N/A</v>
      </c>
      <c r="CF27" s="9" t="e">
        <f t="shared" si="9"/>
        <v>#N/A</v>
      </c>
      <c r="CG27" s="9" t="e">
        <f t="shared" si="10"/>
        <v>#N/A</v>
      </c>
      <c r="CH27" s="9" t="e">
        <f t="shared" si="11"/>
        <v>#N/A</v>
      </c>
      <c r="CI27" s="9" t="e">
        <f t="shared" si="12"/>
        <v>#N/A</v>
      </c>
      <c r="CJ27" s="9" t="e">
        <f t="shared" si="13"/>
        <v>#N/A</v>
      </c>
      <c r="CK27" s="9" t="e">
        <f t="shared" si="14"/>
        <v>#N/A</v>
      </c>
      <c r="CL27" s="9" t="e">
        <f t="shared" si="15"/>
        <v>#N/A</v>
      </c>
      <c r="CM27" s="9" t="e">
        <f t="shared" si="16"/>
        <v>#N/A</v>
      </c>
      <c r="CN27" s="9" t="e">
        <f t="shared" si="17"/>
        <v>#N/A</v>
      </c>
      <c r="CO27" s="9" t="e">
        <f t="shared" si="18"/>
        <v>#N/A</v>
      </c>
      <c r="CP27" s="9" t="e">
        <f t="shared" si="19"/>
        <v>#N/A</v>
      </c>
      <c r="CQ27" s="9" t="e">
        <f t="shared" si="20"/>
        <v>#N/A</v>
      </c>
      <c r="CR27" s="9" t="e">
        <f t="shared" si="21"/>
        <v>#N/A</v>
      </c>
      <c r="CS27" s="9" t="e">
        <f t="shared" si="22"/>
        <v>#N/A</v>
      </c>
      <c r="CT27" s="9" t="e">
        <f t="shared" si="23"/>
        <v>#N/A</v>
      </c>
      <c r="CU27" s="9" t="e">
        <f t="shared" si="24"/>
        <v>#N/A</v>
      </c>
      <c r="CV27" s="9" t="e">
        <f t="shared" si="25"/>
        <v>#N/A</v>
      </c>
      <c r="CW27" s="9" t="e">
        <f t="shared" si="26"/>
        <v>#N/A</v>
      </c>
      <c r="CX27" s="9" t="e">
        <f t="shared" si="27"/>
        <v>#N/A</v>
      </c>
      <c r="CY27" s="9" t="e">
        <f t="shared" si="28"/>
        <v>#N/A</v>
      </c>
      <c r="CZ27" s="9" t="e">
        <f t="shared" si="29"/>
        <v>#N/A</v>
      </c>
      <c r="DA27" s="9" t="e">
        <f t="shared" si="30"/>
        <v>#N/A</v>
      </c>
      <c r="DB27" s="9" t="e">
        <f t="shared" si="31"/>
        <v>#N/A</v>
      </c>
      <c r="DC27" s="9" t="e">
        <f t="shared" si="32"/>
        <v>#N/A</v>
      </c>
      <c r="DD27" s="9" t="e">
        <f t="shared" si="33"/>
        <v>#N/A</v>
      </c>
      <c r="DE27" s="9" t="e">
        <f t="shared" si="34"/>
        <v>#N/A</v>
      </c>
      <c r="DF27" s="9" t="e">
        <f t="shared" si="35"/>
        <v>#N/A</v>
      </c>
      <c r="DG27" s="9" t="e">
        <f t="shared" si="36"/>
        <v>#N/A</v>
      </c>
      <c r="DH27" s="9" t="e">
        <f t="shared" si="37"/>
        <v>#N/A</v>
      </c>
      <c r="DI27" s="9" t="e">
        <f t="shared" si="38"/>
        <v>#N/A</v>
      </c>
      <c r="DJ27" s="9" t="e">
        <f t="shared" si="39"/>
        <v>#N/A</v>
      </c>
      <c r="DK27" s="9" t="e">
        <f t="shared" si="40"/>
        <v>#N/A</v>
      </c>
      <c r="DL27" s="9" t="e">
        <f t="shared" si="41"/>
        <v>#N/A</v>
      </c>
      <c r="DM27" s="9" t="e">
        <f t="shared" si="42"/>
        <v>#N/A</v>
      </c>
      <c r="DN27" s="9" t="e">
        <f t="shared" si="43"/>
        <v>#N/A</v>
      </c>
      <c r="DO27" s="9" t="e">
        <f t="shared" si="44"/>
        <v>#N/A</v>
      </c>
      <c r="DP27" s="9" t="e">
        <f t="shared" si="45"/>
        <v>#N/A</v>
      </c>
      <c r="DQ27" s="9" t="e">
        <f t="shared" si="46"/>
        <v>#N/A</v>
      </c>
      <c r="DR27" s="9" t="e">
        <f t="shared" si="47"/>
        <v>#N/A</v>
      </c>
      <c r="DS27" s="9" t="e">
        <f t="shared" si="48"/>
        <v>#N/A</v>
      </c>
      <c r="DT27" s="9" t="e">
        <f t="shared" si="49"/>
        <v>#N/A</v>
      </c>
      <c r="DU27" s="9" t="e">
        <f t="shared" si="50"/>
        <v>#N/A</v>
      </c>
      <c r="DV27" s="9" t="e">
        <f t="shared" si="51"/>
        <v>#N/A</v>
      </c>
      <c r="DW27" s="9" t="e">
        <f t="shared" si="52"/>
        <v>#N/A</v>
      </c>
      <c r="DX27" s="9" t="e">
        <f t="shared" si="53"/>
        <v>#N/A</v>
      </c>
      <c r="DY27" s="9" t="e">
        <f t="shared" si="54"/>
        <v>#N/A</v>
      </c>
      <c r="DZ27" s="9" t="e">
        <f t="shared" si="55"/>
        <v>#N/A</v>
      </c>
      <c r="EA27" s="9" t="e">
        <f t="shared" si="56"/>
        <v>#N/A</v>
      </c>
      <c r="EB27" s="9" t="e">
        <f t="shared" si="57"/>
        <v>#N/A</v>
      </c>
      <c r="EC27" s="9" t="e">
        <f t="shared" si="58"/>
        <v>#N/A</v>
      </c>
      <c r="ED27" s="9" t="e">
        <f t="shared" si="59"/>
        <v>#N/A</v>
      </c>
      <c r="EE27" s="9" t="e">
        <f t="shared" si="60"/>
        <v>#N/A</v>
      </c>
      <c r="EF27" s="9" t="e">
        <f t="shared" si="61"/>
        <v>#N/A</v>
      </c>
      <c r="EG27" s="9" t="e">
        <f t="shared" si="62"/>
        <v>#N/A</v>
      </c>
      <c r="EH27" s="9" t="e">
        <f t="shared" si="63"/>
        <v>#N/A</v>
      </c>
    </row>
    <row r="28" spans="1:138" ht="15.75" customHeight="1">
      <c r="A28" s="1"/>
      <c r="B28" s="155" t="s">
        <v>192</v>
      </c>
      <c r="C28" s="161">
        <f>Tipy!A98</f>
        <v>49</v>
      </c>
      <c r="D28" s="179" t="str">
        <f>Tipy!B98</f>
        <v>Viliam Virgala</v>
      </c>
      <c r="E28" s="308">
        <f t="shared" si="0"/>
        <v>1300</v>
      </c>
      <c r="F28" s="306">
        <f>IF(ISBLANK(Výsledky!$I$3),"-",SUM(J28:M28,O28,Q28,S28:T28,V28,X28,Z28:AA28,AC28:AE28,AG28:AI28,AK28:AM28,AP28,AR28,AT28:AU28,AW28:AX28,BA28,BC28:BD28,BF28,BH28,BJ28,BL28,BN28,BP28,BR28:BS28))</f>
        <v>740</v>
      </c>
      <c r="G28" s="151">
        <f>IF(ISBLANK(Výsledky!$AK$3),"-",SUM(N28,R28,U28,Y28,AB28,AF28,AV28,BB28,BG28,BI28,BM28,BO28,BT28))</f>
        <v>300</v>
      </c>
      <c r="H28" s="151">
        <f>IF(ISBLANK(Výsledky!$AY$3),"-",SUM(P28,W28,AJ28,AO28,AQ28,AY28))</f>
        <v>180</v>
      </c>
      <c r="I28" s="167">
        <f>IF(ISBLANK(Výsledky!$HK$3),"-",SUM(AN28,AS28,AZ28,BE28,BK28,BQ28))</f>
        <v>80</v>
      </c>
      <c r="J28" s="164">
        <f>IF(ISBLANK(Výsledky!$I$3),"",Výsledky!I104)</f>
        <v>50</v>
      </c>
      <c r="K28" s="152">
        <f>IF(ISBLANK(Výsledky!$P$3),"",Výsledky!P104)</f>
        <v>60</v>
      </c>
      <c r="L28" s="152">
        <f>IF(ISBLANK(Výsledky!$W$3),"",Výsledky!W104)</f>
        <v>30</v>
      </c>
      <c r="M28" s="152">
        <f>IF(ISBLANK(Výsledky!$AD$3),"",Výsledky!AD104)</f>
        <v>30</v>
      </c>
      <c r="N28" s="152">
        <f>IF(ISBLANK(Výsledky!$AK$3),"",Výsledky!AK104)</f>
        <v>20</v>
      </c>
      <c r="O28" s="152">
        <f>IF(ISBLANK(Výsledky!$AR$3),"",Výsledky!AR104)</f>
        <v>50</v>
      </c>
      <c r="P28" s="152">
        <f>IF(ISBLANK(Výsledky!$AY$3),"",Výsledky!AY104)</f>
        <v>40</v>
      </c>
      <c r="Q28" s="152">
        <f>IF(ISBLANK(Výsledky!$BF$3),"",Výsledky!BF104)</f>
        <v>30</v>
      </c>
      <c r="R28" s="152">
        <f>IF(ISBLANK(Výsledky!$BM$3),"",Výsledky!BM104)</f>
        <v>20</v>
      </c>
      <c r="S28" s="152">
        <f>IF(ISBLANK(Výsledky!$BT$3),"",Výsledky!BT104)</f>
        <v>50</v>
      </c>
      <c r="T28" s="152">
        <f>IF(ISBLANK(Výsledky!$CA$3),"",Výsledky!CA104)</f>
        <v>50</v>
      </c>
      <c r="U28" s="152">
        <f>IF(ISBLANK(Výsledky!$CH$3),"",Výsledky!CH104)</f>
        <v>50</v>
      </c>
      <c r="V28" s="152">
        <f>IF(ISBLANK(Výsledky!$CO$3),"",Výsledky!CO104)</f>
        <v>60</v>
      </c>
      <c r="W28" s="152">
        <f>IF(ISBLANK(Výsledky!$CV$3),"",Výsledky!CV104)</f>
        <v>50</v>
      </c>
      <c r="X28" s="152">
        <f>IF(ISBLANK(Výsledky!$DC$3),"",Výsledky!DC104)</f>
        <v>40</v>
      </c>
      <c r="Y28" s="152">
        <f>IF(ISBLANK(Výsledky!$DJ$3),"",Výsledky!DJ104)</f>
        <v>90</v>
      </c>
      <c r="Z28" s="152">
        <f>IF(ISBLANK(Výsledky!$DQ$3),"",Výsledky!DQ104)</f>
        <v>0</v>
      </c>
      <c r="AA28" s="152">
        <f>IF(ISBLANK(Výsledky!$DX$3),"",Výsledky!DX104)</f>
        <v>60</v>
      </c>
      <c r="AB28" s="152">
        <f>IF(ISBLANK(Výsledky!$EE$3),"",Výsledky!EE104)</f>
        <v>60</v>
      </c>
      <c r="AC28" s="152">
        <f>IF(ISBLANK(Výsledky!$EL$3),"",Výsledky!EL104)</f>
        <v>30</v>
      </c>
      <c r="AD28" s="152">
        <f>IF(ISBLANK(Výsledky!$ES$3),"",Výsledky!ES104)</f>
        <v>20</v>
      </c>
      <c r="AE28" s="152">
        <f>IF(ISBLANK(Výsledky!$EZ$3),"",Výsledky!EZ104)</f>
        <v>20</v>
      </c>
      <c r="AF28" s="152">
        <f>IF(ISBLANK(Výsledky!$FG$3),"",Výsledky!FG104)</f>
        <v>60</v>
      </c>
      <c r="AG28" s="152" t="str">
        <f>IF(ISBLANK(Výsledky!$FN$3),"",Výsledky!FN104)</f>
        <v>-</v>
      </c>
      <c r="AH28" s="152">
        <f>IF(ISBLANK(Výsledky!$FU$3),"",Výsledky!FU104)</f>
        <v>50</v>
      </c>
      <c r="AI28" s="152">
        <f>IF(ISBLANK(Výsledky!$GB$3),"",Výsledky!GB104)</f>
        <v>10</v>
      </c>
      <c r="AJ28" s="152">
        <f>IF(ISBLANK(Výsledky!$GI$3),"",Výsledky!GI104)</f>
        <v>40</v>
      </c>
      <c r="AK28" s="152" t="str">
        <f>IF(ISBLANK(Výsledky!$GP$3),"",Výsledky!GP104)</f>
        <v/>
      </c>
      <c r="AL28" s="152">
        <v>0</v>
      </c>
      <c r="AM28" s="152">
        <f>IF(ISBLANK(Výsledky!$HD$3),"",Výsledky!HD104)</f>
        <v>40</v>
      </c>
      <c r="AN28" s="152">
        <f>IF(ISBLANK(Výsledky!$HK$3),"",Výsledky!HK104)</f>
        <v>20</v>
      </c>
      <c r="AO28" s="152">
        <f>IF(ISBLANK(Výsledky!$HR$3),"",Výsledky!HR104)</f>
        <v>0</v>
      </c>
      <c r="AP28" s="152">
        <f>IF(ISBLANK(Výsledky!$HY$3),"",Výsledky!HY104)</f>
        <v>30</v>
      </c>
      <c r="AQ28" s="152">
        <f>IF(ISBLANK(Výsledky!$IF$3),"",Výsledky!IF104)</f>
        <v>50</v>
      </c>
      <c r="AR28" s="152">
        <f>IF(ISBLANK(Výsledky!$IM$3),"",Výsledky!IM104)</f>
        <v>30</v>
      </c>
      <c r="AS28" s="152">
        <f>IF(ISBLANK(Výsledky!$IT$3),"",Výsledky!IT104)</f>
        <v>60</v>
      </c>
      <c r="AT28" s="152" t="str">
        <f>IF(ISBLANK(Výsledky!$JA$3),"",Výsledky!JA104)</f>
        <v>-</v>
      </c>
      <c r="AU28" s="152" t="str">
        <f>IF(ISBLANK(Výsledky!$JH$3),"",Výsledky!JH104)</f>
        <v/>
      </c>
      <c r="AV28" s="152" t="str">
        <f>IF(ISBLANK(Výsledky!$JO$3),"",Výsledky!JO104)</f>
        <v/>
      </c>
      <c r="AW28" s="152" t="str">
        <f>IF(ISBLANK(Výsledky!$JV$3),"",Výsledky!JV104)</f>
        <v/>
      </c>
      <c r="AX28" s="152" t="str">
        <f>IF(ISBLANK(Výsledky!$KC$3),"",Výsledky!KC104)</f>
        <v/>
      </c>
      <c r="AY28" s="152" t="str">
        <f>IF(ISBLANK(Výsledky!$KJ$3),"",Výsledky!KJ104)</f>
        <v/>
      </c>
      <c r="AZ28" s="152" t="str">
        <f>IF(ISBLANK(Výsledky!$KQ$3),"",Výsledky!KQ104)</f>
        <v/>
      </c>
      <c r="BA28" s="152" t="str">
        <f>IF(ISBLANK(Výsledky!$KX$3),"",Výsledky!KX104)</f>
        <v/>
      </c>
      <c r="BB28" s="152" t="str">
        <f>IF(ISBLANK(Výsledky!$LE$3),"",Výsledky!LE104)</f>
        <v/>
      </c>
      <c r="BC28" s="152" t="str">
        <f>IF(ISBLANK(Výsledky!$LL$3),"",Výsledky!LL104)</f>
        <v/>
      </c>
      <c r="BD28" s="152" t="str">
        <f>IF(ISBLANK(Výsledky!$LS$3),"",Výsledky!LS104)</f>
        <v/>
      </c>
      <c r="BE28" s="152" t="str">
        <f>IF(ISBLANK(Výsledky!$LZ$3),"",Výsledky!LZ104)</f>
        <v/>
      </c>
      <c r="BF28" s="152" t="str">
        <f>IF(ISBLANK(Výsledky!$MG$3),"",Výsledky!MG104)</f>
        <v/>
      </c>
      <c r="BG28" s="152" t="str">
        <f>IF(ISBLANK(Výsledky!$MN$3),"",Výsledky!MN104)</f>
        <v/>
      </c>
      <c r="BH28" s="152" t="str">
        <f>IF(ISBLANK(Výsledky!$MU$3),"",Výsledky!MU104)</f>
        <v/>
      </c>
      <c r="BI28" s="152" t="str">
        <f>IF(ISBLANK(Výsledky!$NB$3),"",Výsledky!NB104)</f>
        <v/>
      </c>
      <c r="BJ28" s="152" t="str">
        <f>IF(ISBLANK(Výsledky!$NI$3),"",Výsledky!NI104)</f>
        <v/>
      </c>
      <c r="BK28" s="152" t="str">
        <f>IF(ISBLANK(Výsledky!$NP$3),"",Výsledky!NP104)</f>
        <v/>
      </c>
      <c r="BL28" s="152" t="str">
        <f>IF(ISBLANK(Výsledky!$NW$3),"",Výsledky!NW104)</f>
        <v/>
      </c>
      <c r="BM28" s="152" t="str">
        <f>IF(ISBLANK(Výsledky!$OD$3),"",Výsledky!OD104)</f>
        <v/>
      </c>
      <c r="BN28" s="152" t="str">
        <f>IF(ISBLANK(Výsledky!$OK$3),"",Výsledky!OK104)</f>
        <v/>
      </c>
      <c r="BO28" s="152" t="str">
        <f>IF(ISBLANK(Výsledky!$OR$3),"",Výsledky!OR104)</f>
        <v/>
      </c>
      <c r="BP28" s="152" t="str">
        <f>IF(ISBLANK(Výsledky!$OY$3),"",Výsledky!OY104)</f>
        <v/>
      </c>
      <c r="BQ28" s="152" t="str">
        <f>IF(ISBLANK(Výsledky!$PF$3),"",Výsledky!PF104)</f>
        <v/>
      </c>
      <c r="BR28" s="152" t="str">
        <f>IF(ISBLANK(Výsledky!$PM$3),"",Výsledky!PM104)</f>
        <v/>
      </c>
      <c r="BS28" s="152" t="str">
        <f>IF(ISBLANK(Výsledky!$PT$3),"",Výsledky!PT104)</f>
        <v/>
      </c>
      <c r="BT28" s="153" t="str">
        <f>IF(ISBLANK(Výsledky!$QA$3),"",Výsledky!QA104)</f>
        <v/>
      </c>
      <c r="BU28" s="6"/>
      <c r="BV28" s="10"/>
      <c r="BW28" s="11" t="str">
        <f>Tipy!B31</f>
        <v>Ivan Čmarada</v>
      </c>
      <c r="BX28" s="9">
        <f t="shared" si="1"/>
        <v>77</v>
      </c>
      <c r="BY28" s="9">
        <f t="shared" si="2"/>
        <v>88</v>
      </c>
      <c r="BZ28" s="9">
        <f t="shared" si="3"/>
        <v>91</v>
      </c>
      <c r="CA28" s="9">
        <f t="shared" si="4"/>
        <v>88</v>
      </c>
      <c r="CB28" s="9">
        <f t="shared" si="5"/>
        <v>85</v>
      </c>
      <c r="CC28" s="9">
        <f t="shared" si="6"/>
        <v>86</v>
      </c>
      <c r="CD28" s="9">
        <f t="shared" si="7"/>
        <v>86</v>
      </c>
      <c r="CE28" s="9" t="e">
        <f t="shared" si="8"/>
        <v>#N/A</v>
      </c>
      <c r="CF28" s="9" t="e">
        <f t="shared" si="9"/>
        <v>#N/A</v>
      </c>
      <c r="CG28" s="9" t="e">
        <f t="shared" si="10"/>
        <v>#N/A</v>
      </c>
      <c r="CH28" s="9" t="e">
        <f t="shared" si="11"/>
        <v>#N/A</v>
      </c>
      <c r="CI28" s="9" t="e">
        <f t="shared" si="12"/>
        <v>#N/A</v>
      </c>
      <c r="CJ28" s="9" t="e">
        <f t="shared" si="13"/>
        <v>#N/A</v>
      </c>
      <c r="CK28" s="9" t="e">
        <f t="shared" si="14"/>
        <v>#N/A</v>
      </c>
      <c r="CL28" s="9" t="e">
        <f t="shared" si="15"/>
        <v>#N/A</v>
      </c>
      <c r="CM28" s="9" t="e">
        <f t="shared" si="16"/>
        <v>#N/A</v>
      </c>
      <c r="CN28" s="9" t="e">
        <f t="shared" si="17"/>
        <v>#N/A</v>
      </c>
      <c r="CO28" s="9" t="e">
        <f t="shared" si="18"/>
        <v>#N/A</v>
      </c>
      <c r="CP28" s="9" t="e">
        <f t="shared" si="19"/>
        <v>#N/A</v>
      </c>
      <c r="CQ28" s="9" t="e">
        <f t="shared" si="20"/>
        <v>#N/A</v>
      </c>
      <c r="CR28" s="9" t="e">
        <f t="shared" si="21"/>
        <v>#N/A</v>
      </c>
      <c r="CS28" s="9" t="e">
        <f t="shared" si="22"/>
        <v>#N/A</v>
      </c>
      <c r="CT28" s="9" t="e">
        <f t="shared" si="23"/>
        <v>#N/A</v>
      </c>
      <c r="CU28" s="9" t="e">
        <f t="shared" si="24"/>
        <v>#N/A</v>
      </c>
      <c r="CV28" s="9" t="e">
        <f t="shared" si="25"/>
        <v>#N/A</v>
      </c>
      <c r="CW28" s="9" t="e">
        <f t="shared" si="26"/>
        <v>#N/A</v>
      </c>
      <c r="CX28" s="9" t="e">
        <f t="shared" si="27"/>
        <v>#N/A</v>
      </c>
      <c r="CY28" s="9" t="e">
        <f t="shared" si="28"/>
        <v>#N/A</v>
      </c>
      <c r="CZ28" s="9" t="e">
        <f t="shared" si="29"/>
        <v>#N/A</v>
      </c>
      <c r="DA28" s="9" t="e">
        <f t="shared" si="30"/>
        <v>#N/A</v>
      </c>
      <c r="DB28" s="9" t="e">
        <f t="shared" si="31"/>
        <v>#N/A</v>
      </c>
      <c r="DC28" s="9" t="e">
        <f t="shared" si="32"/>
        <v>#N/A</v>
      </c>
      <c r="DD28" s="9" t="e">
        <f t="shared" si="33"/>
        <v>#N/A</v>
      </c>
      <c r="DE28" s="9" t="e">
        <f t="shared" si="34"/>
        <v>#N/A</v>
      </c>
      <c r="DF28" s="9" t="e">
        <f t="shared" si="35"/>
        <v>#N/A</v>
      </c>
      <c r="DG28" s="9" t="e">
        <f t="shared" si="36"/>
        <v>#N/A</v>
      </c>
      <c r="DH28" s="9" t="e">
        <f t="shared" si="37"/>
        <v>#N/A</v>
      </c>
      <c r="DI28" s="9" t="e">
        <f t="shared" si="38"/>
        <v>#N/A</v>
      </c>
      <c r="DJ28" s="9" t="e">
        <f t="shared" si="39"/>
        <v>#N/A</v>
      </c>
      <c r="DK28" s="9" t="e">
        <f t="shared" si="40"/>
        <v>#N/A</v>
      </c>
      <c r="DL28" s="9" t="e">
        <f t="shared" si="41"/>
        <v>#N/A</v>
      </c>
      <c r="DM28" s="9" t="e">
        <f t="shared" si="42"/>
        <v>#N/A</v>
      </c>
      <c r="DN28" s="9" t="e">
        <f t="shared" si="43"/>
        <v>#N/A</v>
      </c>
      <c r="DO28" s="9" t="e">
        <f t="shared" si="44"/>
        <v>#N/A</v>
      </c>
      <c r="DP28" s="9" t="e">
        <f t="shared" si="45"/>
        <v>#N/A</v>
      </c>
      <c r="DQ28" s="9" t="e">
        <f t="shared" si="46"/>
        <v>#N/A</v>
      </c>
      <c r="DR28" s="9" t="e">
        <f t="shared" si="47"/>
        <v>#N/A</v>
      </c>
      <c r="DS28" s="9" t="e">
        <f t="shared" si="48"/>
        <v>#N/A</v>
      </c>
      <c r="DT28" s="9" t="e">
        <f t="shared" si="49"/>
        <v>#N/A</v>
      </c>
      <c r="DU28" s="9" t="e">
        <f t="shared" si="50"/>
        <v>#N/A</v>
      </c>
      <c r="DV28" s="9" t="e">
        <f t="shared" si="51"/>
        <v>#N/A</v>
      </c>
      <c r="DW28" s="9" t="e">
        <f t="shared" si="52"/>
        <v>#N/A</v>
      </c>
      <c r="DX28" s="9" t="e">
        <f t="shared" si="53"/>
        <v>#N/A</v>
      </c>
      <c r="DY28" s="9" t="e">
        <f t="shared" si="54"/>
        <v>#N/A</v>
      </c>
      <c r="DZ28" s="9" t="e">
        <f t="shared" si="55"/>
        <v>#N/A</v>
      </c>
      <c r="EA28" s="9" t="e">
        <f t="shared" si="56"/>
        <v>#N/A</v>
      </c>
      <c r="EB28" s="9" t="e">
        <f t="shared" si="57"/>
        <v>#N/A</v>
      </c>
      <c r="EC28" s="9" t="e">
        <f t="shared" si="58"/>
        <v>#N/A</v>
      </c>
      <c r="ED28" s="9" t="e">
        <f t="shared" si="59"/>
        <v>#N/A</v>
      </c>
      <c r="EE28" s="9" t="e">
        <f t="shared" si="60"/>
        <v>#N/A</v>
      </c>
      <c r="EF28" s="9" t="e">
        <f t="shared" si="61"/>
        <v>#N/A</v>
      </c>
      <c r="EG28" s="9" t="e">
        <f t="shared" si="62"/>
        <v>#N/A</v>
      </c>
      <c r="EH28" s="9" t="e">
        <f t="shared" si="63"/>
        <v>#N/A</v>
      </c>
    </row>
    <row r="29" spans="1:138" ht="15.75" customHeight="1">
      <c r="A29" s="1"/>
      <c r="B29" s="155" t="s">
        <v>193</v>
      </c>
      <c r="C29" s="161">
        <f>Tipy!A11</f>
        <v>69</v>
      </c>
      <c r="D29" s="179" t="str">
        <f>Tipy!B11</f>
        <v>bazhuka</v>
      </c>
      <c r="E29" s="308">
        <f t="shared" si="0"/>
        <v>1300</v>
      </c>
      <c r="F29" s="306">
        <f>IF(ISBLANK(Výsledky!$I$3),"-",SUM(J29:M29,O29,Q29,S29:T29,V29,X29,Z29:AA29,AC29:AE29,AG29:AI29,AK29:AM29,AP29,AR29,AT29:AU29,AW29:AX29,BA29,BC29:BD29,BF29,BH29,BJ29,BL29,BN29,BP29,BR29:BS29))</f>
        <v>810</v>
      </c>
      <c r="G29" s="151">
        <f>IF(ISBLANK(Výsledky!$AK$3),"-",SUM(N29,R29,U29,Y29,AB29,AF29,AV29,BB29,BG29,BI29,BM29,BO29,BT29))</f>
        <v>240</v>
      </c>
      <c r="H29" s="151">
        <f>IF(ISBLANK(Výsledky!$AY$3),"-",SUM(P29,W29,AJ29,AO29,AQ29,AY29))</f>
        <v>180</v>
      </c>
      <c r="I29" s="167">
        <f>IF(ISBLANK(Výsledky!$HK$3),"-",SUM(AN29,AS29,AZ29,BE29,BK29,BQ29))</f>
        <v>70</v>
      </c>
      <c r="J29" s="164">
        <f>IF(ISBLANK(Výsledky!$I$3),"",Výsledky!I17)</f>
        <v>50</v>
      </c>
      <c r="K29" s="152">
        <f>IF(ISBLANK(Výsledky!$P$3),"",Výsledky!P17)</f>
        <v>50</v>
      </c>
      <c r="L29" s="152">
        <f>IF(ISBLANK(Výsledky!$W$3),"",Výsledky!W17)</f>
        <v>40</v>
      </c>
      <c r="M29" s="152">
        <f>IF(ISBLANK(Výsledky!$AD$3),"",Výsledky!AD17)</f>
        <v>60</v>
      </c>
      <c r="N29" s="152">
        <f>IF(ISBLANK(Výsledky!$AK$3),"",Výsledky!AK17)</f>
        <v>60</v>
      </c>
      <c r="O29" s="152">
        <f>IF(ISBLANK(Výsledky!$AR$3),"",Výsledky!AR17)</f>
        <v>50</v>
      </c>
      <c r="P29" s="152">
        <f>IF(ISBLANK(Výsledky!$AY$3),"",Výsledky!AY17)</f>
        <v>60</v>
      </c>
      <c r="Q29" s="152">
        <f>IF(ISBLANK(Výsledky!$BF$3),"",Výsledky!BF17)</f>
        <v>30</v>
      </c>
      <c r="R29" s="152">
        <f>IF(ISBLANK(Výsledky!$BM$3),"",Výsledky!BM17)</f>
        <v>50</v>
      </c>
      <c r="S29" s="152">
        <f>IF(ISBLANK(Výsledky!$BT$3),"",Výsledky!BT17)</f>
        <v>50</v>
      </c>
      <c r="T29" s="152">
        <f>IF(ISBLANK(Výsledky!$CA$3),"",Výsledky!CA17)</f>
        <v>50</v>
      </c>
      <c r="U29" s="152">
        <f>IF(ISBLANK(Výsledky!$CH$3),"",Výsledky!CH17)</f>
        <v>50</v>
      </c>
      <c r="V29" s="152">
        <f>IF(ISBLANK(Výsledky!$CO$3),"",Výsledky!CO17)</f>
        <v>60</v>
      </c>
      <c r="W29" s="152">
        <f>IF(ISBLANK(Výsledky!$CV$3),"",Výsledky!CV17)</f>
        <v>50</v>
      </c>
      <c r="X29" s="152">
        <f>IF(ISBLANK(Výsledky!$DC$3),"",Výsledky!DC17)</f>
        <v>0</v>
      </c>
      <c r="Y29" s="152">
        <f>IF(ISBLANK(Výsledky!$DJ$3),"",Výsledky!DJ17)</f>
        <v>40</v>
      </c>
      <c r="Z29" s="152">
        <f>IF(ISBLANK(Výsledky!$DQ$3),"",Výsledky!DQ17)</f>
        <v>10</v>
      </c>
      <c r="AA29" s="152">
        <f>IF(ISBLANK(Výsledky!$DX$3),"",Výsledky!DX17)</f>
        <v>60</v>
      </c>
      <c r="AB29" s="152">
        <f>IF(ISBLANK(Výsledky!$EE$3),"",Výsledky!EE17)</f>
        <v>30</v>
      </c>
      <c r="AC29" s="152">
        <f>IF(ISBLANK(Výsledky!$EL$3),"",Výsledky!EL17)</f>
        <v>40</v>
      </c>
      <c r="AD29" s="152">
        <f>IF(ISBLANK(Výsledky!$ES$3),"",Výsledky!ES17)</f>
        <v>50</v>
      </c>
      <c r="AE29" s="152">
        <f>IF(ISBLANK(Výsledky!$EZ$3),"",Výsledky!EZ17)</f>
        <v>20</v>
      </c>
      <c r="AF29" s="152">
        <f>IF(ISBLANK(Výsledky!$FG$3),"",Výsledky!FG17)</f>
        <v>10</v>
      </c>
      <c r="AG29" s="152">
        <f>IF(ISBLANK(Výsledky!$FN$3),"",Výsledky!FN17)</f>
        <v>50</v>
      </c>
      <c r="AH29" s="152">
        <f>IF(ISBLANK(Výsledky!$FU$3),"",Výsledky!FU17)</f>
        <v>50</v>
      </c>
      <c r="AI29" s="152">
        <f>IF(ISBLANK(Výsledky!$GB$3),"",Výsledky!GB17)</f>
        <v>10</v>
      </c>
      <c r="AJ29" s="152">
        <f>IF(ISBLANK(Výsledky!$GI$3),"",Výsledky!GI17)</f>
        <v>10</v>
      </c>
      <c r="AK29" s="152" t="str">
        <f>IF(ISBLANK(Výsledky!$GP$3),"",Výsledky!GP17)</f>
        <v/>
      </c>
      <c r="AL29" s="152">
        <v>0</v>
      </c>
      <c r="AM29" s="152" t="str">
        <f>IF(ISBLANK(Výsledky!$HD$3),"",Výsledky!HD17)</f>
        <v>-</v>
      </c>
      <c r="AN29" s="152" t="str">
        <f>IF(ISBLANK(Výsledky!$HK$3),"",Výsledky!HK17)</f>
        <v>-</v>
      </c>
      <c r="AO29" s="152">
        <f>IF(ISBLANK(Výsledky!$HR$3),"",Výsledky!HR17)</f>
        <v>0</v>
      </c>
      <c r="AP29" s="152" t="str">
        <f>IF(ISBLANK(Výsledky!$HY$3),"",Výsledky!HY17)</f>
        <v>-</v>
      </c>
      <c r="AQ29" s="152">
        <f>IF(ISBLANK(Výsledky!$IF$3),"",Výsledky!IF17)</f>
        <v>60</v>
      </c>
      <c r="AR29" s="152">
        <f>IF(ISBLANK(Výsledky!$IM$3),"",Výsledky!IM17)</f>
        <v>30</v>
      </c>
      <c r="AS29" s="152">
        <f>IF(ISBLANK(Výsledky!$IT$3),"",Výsledky!IT17)</f>
        <v>70</v>
      </c>
      <c r="AT29" s="152">
        <f>IF(ISBLANK(Výsledky!$JA$3),"",Výsledky!JA17)</f>
        <v>50</v>
      </c>
      <c r="AU29" s="152" t="str">
        <f>IF(ISBLANK(Výsledky!$JH$3),"",Výsledky!JH17)</f>
        <v/>
      </c>
      <c r="AV29" s="152" t="str">
        <f>IF(ISBLANK(Výsledky!$JO$3),"",Výsledky!JO17)</f>
        <v/>
      </c>
      <c r="AW29" s="152" t="str">
        <f>IF(ISBLANK(Výsledky!$JV$3),"",Výsledky!JV17)</f>
        <v/>
      </c>
      <c r="AX29" s="152" t="str">
        <f>IF(ISBLANK(Výsledky!$KC$3),"",Výsledky!KC17)</f>
        <v/>
      </c>
      <c r="AY29" s="152" t="str">
        <f>IF(ISBLANK(Výsledky!$KJ$3),"",Výsledky!KJ17)</f>
        <v/>
      </c>
      <c r="AZ29" s="152" t="str">
        <f>IF(ISBLANK(Výsledky!$KQ$3),"",Výsledky!KQ17)</f>
        <v/>
      </c>
      <c r="BA29" s="152" t="str">
        <f>IF(ISBLANK(Výsledky!$KX$3),"",Výsledky!KX17)</f>
        <v/>
      </c>
      <c r="BB29" s="152" t="str">
        <f>IF(ISBLANK(Výsledky!$LE$3),"",Výsledky!LE17)</f>
        <v/>
      </c>
      <c r="BC29" s="152" t="str">
        <f>IF(ISBLANK(Výsledky!$LL$3),"",Výsledky!LL17)</f>
        <v/>
      </c>
      <c r="BD29" s="152" t="str">
        <f>IF(ISBLANK(Výsledky!$LS$3),"",Výsledky!LS17)</f>
        <v/>
      </c>
      <c r="BE29" s="152" t="str">
        <f>IF(ISBLANK(Výsledky!$LZ$3),"",Výsledky!LZ17)</f>
        <v/>
      </c>
      <c r="BF29" s="152" t="str">
        <f>IF(ISBLANK(Výsledky!$MG$3),"",Výsledky!MG17)</f>
        <v/>
      </c>
      <c r="BG29" s="152" t="str">
        <f>IF(ISBLANK(Výsledky!$MN$3),"",Výsledky!MN17)</f>
        <v/>
      </c>
      <c r="BH29" s="152" t="str">
        <f>IF(ISBLANK(Výsledky!$MU$3),"",Výsledky!MU17)</f>
        <v/>
      </c>
      <c r="BI29" s="152" t="str">
        <f>IF(ISBLANK(Výsledky!$NB$3),"",Výsledky!NB17)</f>
        <v/>
      </c>
      <c r="BJ29" s="152" t="str">
        <f>IF(ISBLANK(Výsledky!$NI$3),"",Výsledky!NI17)</f>
        <v/>
      </c>
      <c r="BK29" s="152" t="str">
        <f>IF(ISBLANK(Výsledky!$NP$3),"",Výsledky!NP17)</f>
        <v/>
      </c>
      <c r="BL29" s="152" t="str">
        <f>IF(ISBLANK(Výsledky!$NW$3),"",Výsledky!NW17)</f>
        <v/>
      </c>
      <c r="BM29" s="152" t="str">
        <f>IF(ISBLANK(Výsledky!$OD$3),"",Výsledky!OD17)</f>
        <v/>
      </c>
      <c r="BN29" s="152" t="str">
        <f>IF(ISBLANK(Výsledky!$OK$3),"",Výsledky!OK17)</f>
        <v/>
      </c>
      <c r="BO29" s="152" t="str">
        <f>IF(ISBLANK(Výsledky!$OR$3),"",Výsledky!OR17)</f>
        <v/>
      </c>
      <c r="BP29" s="152" t="str">
        <f>IF(ISBLANK(Výsledky!$OY$3),"",Výsledky!OY17)</f>
        <v/>
      </c>
      <c r="BQ29" s="152" t="str">
        <f>IF(ISBLANK(Výsledky!$PF$3),"",Výsledky!PF17)</f>
        <v/>
      </c>
      <c r="BR29" s="152" t="str">
        <f>IF(ISBLANK(Výsledky!$PM$3),"",Výsledky!PM17)</f>
        <v/>
      </c>
      <c r="BS29" s="152" t="str">
        <f>IF(ISBLANK(Výsledky!$PT$3),"",Výsledky!PT17)</f>
        <v/>
      </c>
      <c r="BT29" s="153" t="str">
        <f>IF(ISBLANK(Výsledky!$QA$3),"",Výsledky!QA17)</f>
        <v/>
      </c>
      <c r="BU29" s="6"/>
      <c r="BV29" s="10"/>
      <c r="BW29" s="11" t="str">
        <f>Tipy!B32</f>
        <v>ivez</v>
      </c>
      <c r="BX29" s="9">
        <f t="shared" si="1"/>
        <v>91</v>
      </c>
      <c r="BY29" s="9">
        <f t="shared" si="2"/>
        <v>72</v>
      </c>
      <c r="BZ29" s="9">
        <f t="shared" si="3"/>
        <v>72</v>
      </c>
      <c r="CA29" s="9">
        <f t="shared" si="4"/>
        <v>81</v>
      </c>
      <c r="CB29" s="9">
        <f t="shared" si="5"/>
        <v>64</v>
      </c>
      <c r="CC29" s="9">
        <f t="shared" si="6"/>
        <v>68</v>
      </c>
      <c r="CD29" s="9">
        <f t="shared" si="7"/>
        <v>57</v>
      </c>
      <c r="CE29" s="9" t="e">
        <f t="shared" si="8"/>
        <v>#N/A</v>
      </c>
      <c r="CF29" s="9" t="e">
        <f t="shared" si="9"/>
        <v>#N/A</v>
      </c>
      <c r="CG29" s="9" t="e">
        <f t="shared" si="10"/>
        <v>#N/A</v>
      </c>
      <c r="CH29" s="9" t="e">
        <f t="shared" si="11"/>
        <v>#N/A</v>
      </c>
      <c r="CI29" s="9" t="e">
        <f t="shared" si="12"/>
        <v>#N/A</v>
      </c>
      <c r="CJ29" s="9" t="e">
        <f t="shared" si="13"/>
        <v>#N/A</v>
      </c>
      <c r="CK29" s="9" t="e">
        <f t="shared" si="14"/>
        <v>#N/A</v>
      </c>
      <c r="CL29" s="9" t="e">
        <f t="shared" si="15"/>
        <v>#N/A</v>
      </c>
      <c r="CM29" s="9" t="e">
        <f t="shared" si="16"/>
        <v>#N/A</v>
      </c>
      <c r="CN29" s="9" t="e">
        <f t="shared" si="17"/>
        <v>#N/A</v>
      </c>
      <c r="CO29" s="9" t="e">
        <f t="shared" si="18"/>
        <v>#N/A</v>
      </c>
      <c r="CP29" s="9" t="e">
        <f t="shared" si="19"/>
        <v>#N/A</v>
      </c>
      <c r="CQ29" s="9" t="e">
        <f t="shared" si="20"/>
        <v>#N/A</v>
      </c>
      <c r="CR29" s="9" t="e">
        <f t="shared" si="21"/>
        <v>#N/A</v>
      </c>
      <c r="CS29" s="9" t="e">
        <f t="shared" si="22"/>
        <v>#N/A</v>
      </c>
      <c r="CT29" s="9" t="e">
        <f t="shared" si="23"/>
        <v>#N/A</v>
      </c>
      <c r="CU29" s="9" t="e">
        <f t="shared" si="24"/>
        <v>#N/A</v>
      </c>
      <c r="CV29" s="9" t="e">
        <f t="shared" si="25"/>
        <v>#N/A</v>
      </c>
      <c r="CW29" s="9" t="e">
        <f t="shared" si="26"/>
        <v>#N/A</v>
      </c>
      <c r="CX29" s="9" t="e">
        <f t="shared" si="27"/>
        <v>#N/A</v>
      </c>
      <c r="CY29" s="9" t="e">
        <f t="shared" si="28"/>
        <v>#N/A</v>
      </c>
      <c r="CZ29" s="9" t="e">
        <f t="shared" si="29"/>
        <v>#N/A</v>
      </c>
      <c r="DA29" s="9" t="e">
        <f t="shared" si="30"/>
        <v>#N/A</v>
      </c>
      <c r="DB29" s="9" t="e">
        <f t="shared" si="31"/>
        <v>#N/A</v>
      </c>
      <c r="DC29" s="9" t="e">
        <f t="shared" si="32"/>
        <v>#N/A</v>
      </c>
      <c r="DD29" s="9" t="e">
        <f t="shared" si="33"/>
        <v>#N/A</v>
      </c>
      <c r="DE29" s="9" t="e">
        <f t="shared" si="34"/>
        <v>#N/A</v>
      </c>
      <c r="DF29" s="9" t="e">
        <f t="shared" si="35"/>
        <v>#N/A</v>
      </c>
      <c r="DG29" s="9" t="e">
        <f t="shared" si="36"/>
        <v>#N/A</v>
      </c>
      <c r="DH29" s="9" t="e">
        <f t="shared" si="37"/>
        <v>#N/A</v>
      </c>
      <c r="DI29" s="9" t="e">
        <f t="shared" si="38"/>
        <v>#N/A</v>
      </c>
      <c r="DJ29" s="9" t="e">
        <f t="shared" si="39"/>
        <v>#N/A</v>
      </c>
      <c r="DK29" s="9" t="e">
        <f t="shared" si="40"/>
        <v>#N/A</v>
      </c>
      <c r="DL29" s="9" t="e">
        <f t="shared" si="41"/>
        <v>#N/A</v>
      </c>
      <c r="DM29" s="9" t="e">
        <f t="shared" si="42"/>
        <v>#N/A</v>
      </c>
      <c r="DN29" s="9" t="e">
        <f t="shared" si="43"/>
        <v>#N/A</v>
      </c>
      <c r="DO29" s="9" t="e">
        <f t="shared" si="44"/>
        <v>#N/A</v>
      </c>
      <c r="DP29" s="9" t="e">
        <f t="shared" si="45"/>
        <v>#N/A</v>
      </c>
      <c r="DQ29" s="9" t="e">
        <f t="shared" si="46"/>
        <v>#N/A</v>
      </c>
      <c r="DR29" s="9" t="e">
        <f t="shared" si="47"/>
        <v>#N/A</v>
      </c>
      <c r="DS29" s="9" t="e">
        <f t="shared" si="48"/>
        <v>#N/A</v>
      </c>
      <c r="DT29" s="9" t="e">
        <f t="shared" si="49"/>
        <v>#N/A</v>
      </c>
      <c r="DU29" s="9" t="e">
        <f t="shared" si="50"/>
        <v>#N/A</v>
      </c>
      <c r="DV29" s="9" t="e">
        <f t="shared" si="51"/>
        <v>#N/A</v>
      </c>
      <c r="DW29" s="9" t="e">
        <f t="shared" si="52"/>
        <v>#N/A</v>
      </c>
      <c r="DX29" s="9" t="e">
        <f t="shared" si="53"/>
        <v>#N/A</v>
      </c>
      <c r="DY29" s="9" t="e">
        <f t="shared" si="54"/>
        <v>#N/A</v>
      </c>
      <c r="DZ29" s="9" t="e">
        <f t="shared" si="55"/>
        <v>#N/A</v>
      </c>
      <c r="EA29" s="9" t="e">
        <f t="shared" si="56"/>
        <v>#N/A</v>
      </c>
      <c r="EB29" s="9" t="e">
        <f t="shared" si="57"/>
        <v>#N/A</v>
      </c>
      <c r="EC29" s="9" t="e">
        <f t="shared" si="58"/>
        <v>#N/A</v>
      </c>
      <c r="ED29" s="9" t="e">
        <f t="shared" si="59"/>
        <v>#N/A</v>
      </c>
      <c r="EE29" s="9" t="e">
        <f t="shared" si="60"/>
        <v>#N/A</v>
      </c>
      <c r="EF29" s="9" t="e">
        <f t="shared" si="61"/>
        <v>#N/A</v>
      </c>
      <c r="EG29" s="9" t="e">
        <f t="shared" si="62"/>
        <v>#N/A</v>
      </c>
      <c r="EH29" s="9" t="e">
        <f t="shared" si="63"/>
        <v>#N/A</v>
      </c>
    </row>
    <row r="30" spans="1:138" ht="15.75" customHeight="1">
      <c r="A30" s="1"/>
      <c r="B30" s="155" t="s">
        <v>194</v>
      </c>
      <c r="C30" s="161">
        <f>Tipy!A25</f>
        <v>38</v>
      </c>
      <c r="D30" s="179" t="str">
        <f>Tipy!B25</f>
        <v>Feri</v>
      </c>
      <c r="E30" s="308">
        <f t="shared" si="0"/>
        <v>1290</v>
      </c>
      <c r="F30" s="306">
        <f>IF(ISBLANK(Výsledky!$I$3),"-",SUM(J30:M30,O30,Q30,S30:T30,V30,X30,Z30:AA30,AC30:AE30,AG30:AI30,AK30:AM30,AP30,AR30,AT30:AU30,AW30:AX30,BA30,BC30:BD30,BF30,BH30,BJ30,BL30,BN30,BP30,BR30:BS30))</f>
        <v>700</v>
      </c>
      <c r="G30" s="151">
        <f>IF(ISBLANK(Výsledky!$AK$3),"-",SUM(N30,R30,U30,Y30,AB30,AF30,AV30,BB30,BG30,BI30,BM30,BO30,BT30))</f>
        <v>310</v>
      </c>
      <c r="H30" s="151">
        <f>IF(ISBLANK(Výsledky!$AY$3),"-",SUM(P30,W30,AJ30,AO30,AQ30,AY30))</f>
        <v>170</v>
      </c>
      <c r="I30" s="167">
        <f>IF(ISBLANK(Výsledky!$HK$3),"-",SUM(AN30,AS30,AZ30,BE30,BK30,BQ30))</f>
        <v>110</v>
      </c>
      <c r="J30" s="164" t="str">
        <f>IF(ISBLANK(Výsledky!$I$3),"",Výsledky!I31)</f>
        <v>-</v>
      </c>
      <c r="K30" s="152" t="str">
        <f>IF(ISBLANK(Výsledky!$P$3),"",Výsledky!P31)</f>
        <v>-</v>
      </c>
      <c r="L30" s="152">
        <f>IF(ISBLANK(Výsledky!$W$3),"",Výsledky!W31)</f>
        <v>40</v>
      </c>
      <c r="M30" s="152">
        <f>IF(ISBLANK(Výsledky!$AD$3),"",Výsledky!AD31)</f>
        <v>50</v>
      </c>
      <c r="N30" s="152">
        <f>IF(ISBLANK(Výsledky!$AK$3),"",Výsledky!AK31)</f>
        <v>60</v>
      </c>
      <c r="O30" s="152">
        <f>IF(ISBLANK(Výsledky!$AR$3),"",Výsledky!AR31)</f>
        <v>50</v>
      </c>
      <c r="P30" s="152">
        <f>IF(ISBLANK(Výsledky!$AY$3),"",Výsledky!AY31)</f>
        <v>40</v>
      </c>
      <c r="Q30" s="152">
        <f>IF(ISBLANK(Výsledky!$BF$3),"",Výsledky!BF31)</f>
        <v>0</v>
      </c>
      <c r="R30" s="152">
        <f>IF(ISBLANK(Výsledky!$BM$3),"",Výsledky!BM31)</f>
        <v>50</v>
      </c>
      <c r="S30" s="152">
        <f>IF(ISBLANK(Výsledky!$BT$3),"",Výsledky!BT31)</f>
        <v>30</v>
      </c>
      <c r="T30" s="152">
        <f>IF(ISBLANK(Výsledky!$CA$3),"",Výsledky!CA31)</f>
        <v>50</v>
      </c>
      <c r="U30" s="152">
        <f>IF(ISBLANK(Výsledky!$CH$3),"",Výsledky!CH31)</f>
        <v>50</v>
      </c>
      <c r="V30" s="152">
        <f>IF(ISBLANK(Výsledky!$CO$3),"",Výsledky!CO31)</f>
        <v>60</v>
      </c>
      <c r="W30" s="152">
        <f>IF(ISBLANK(Výsledky!$CV$3),"",Výsledky!CV31)</f>
        <v>70</v>
      </c>
      <c r="X30" s="152">
        <f>IF(ISBLANK(Výsledky!$DC$3),"",Výsledky!DC31)</f>
        <v>10</v>
      </c>
      <c r="Y30" s="152">
        <f>IF(ISBLANK(Výsledky!$DJ$3),"",Výsledky!DJ31)</f>
        <v>40</v>
      </c>
      <c r="Z30" s="152">
        <f>IF(ISBLANK(Výsledky!$DQ$3),"",Výsledky!DQ31)</f>
        <v>10</v>
      </c>
      <c r="AA30" s="152">
        <f>IF(ISBLANK(Výsledky!$DX$3),"",Výsledky!DX31)</f>
        <v>60</v>
      </c>
      <c r="AB30" s="152">
        <f>IF(ISBLANK(Výsledky!$EE$3),"",Výsledky!EE31)</f>
        <v>30</v>
      </c>
      <c r="AC30" s="152">
        <f>IF(ISBLANK(Výsledky!$EL$3),"",Výsledky!EL31)</f>
        <v>30</v>
      </c>
      <c r="AD30" s="152">
        <f>IF(ISBLANK(Výsledky!$ES$3),"",Výsledky!ES31)</f>
        <v>20</v>
      </c>
      <c r="AE30" s="152">
        <f>IF(ISBLANK(Výsledky!$EZ$3),"",Výsledky!EZ31)</f>
        <v>20</v>
      </c>
      <c r="AF30" s="152">
        <f>IF(ISBLANK(Výsledky!$FG$3),"",Výsledky!FG31)</f>
        <v>80</v>
      </c>
      <c r="AG30" s="152">
        <f>IF(ISBLANK(Výsledky!$FN$3),"",Výsledky!FN31)</f>
        <v>50</v>
      </c>
      <c r="AH30" s="152">
        <f>IF(ISBLANK(Výsledky!$FU$3),"",Výsledky!FU31)</f>
        <v>50</v>
      </c>
      <c r="AI30" s="152" t="str">
        <f>IF(ISBLANK(Výsledky!$GB$3),"",Výsledky!GB31)</f>
        <v>-</v>
      </c>
      <c r="AJ30" s="152">
        <f>IF(ISBLANK(Výsledky!$GI$3),"",Výsledky!GI31)</f>
        <v>40</v>
      </c>
      <c r="AK30" s="152" t="str">
        <f>IF(ISBLANK(Výsledky!$GP$3),"",Výsledky!GP31)</f>
        <v/>
      </c>
      <c r="AL30" s="152">
        <v>0</v>
      </c>
      <c r="AM30" s="152">
        <f>IF(ISBLANK(Výsledky!$HD$3),"",Výsledky!HD31)</f>
        <v>50</v>
      </c>
      <c r="AN30" s="152">
        <f>IF(ISBLANK(Výsledky!$HK$3),"",Výsledky!HK31)</f>
        <v>30</v>
      </c>
      <c r="AO30" s="152">
        <f>IF(ISBLANK(Výsledky!$HR$3),"",Výsledky!HR31)</f>
        <v>0</v>
      </c>
      <c r="AP30" s="152">
        <f>IF(ISBLANK(Výsledky!$HY$3),"",Výsledky!HY31)</f>
        <v>30</v>
      </c>
      <c r="AQ30" s="152">
        <f>IF(ISBLANK(Výsledky!$IF$3),"",Výsledky!IF31)</f>
        <v>20</v>
      </c>
      <c r="AR30" s="152">
        <f>IF(ISBLANK(Výsledky!$IM$3),"",Výsledky!IM31)</f>
        <v>60</v>
      </c>
      <c r="AS30" s="152">
        <f>IF(ISBLANK(Výsledky!$IT$3),"",Výsledky!IT31)</f>
        <v>80</v>
      </c>
      <c r="AT30" s="152">
        <f>IF(ISBLANK(Výsledky!$JA$3),"",Výsledky!JA31)</f>
        <v>30</v>
      </c>
      <c r="AU30" s="152" t="str">
        <f>IF(ISBLANK(Výsledky!$JH$3),"",Výsledky!JH31)</f>
        <v/>
      </c>
      <c r="AV30" s="152" t="str">
        <f>IF(ISBLANK(Výsledky!$JO$3),"",Výsledky!JO31)</f>
        <v/>
      </c>
      <c r="AW30" s="152" t="str">
        <f>IF(ISBLANK(Výsledky!$JV$3),"",Výsledky!JV31)</f>
        <v/>
      </c>
      <c r="AX30" s="152" t="str">
        <f>IF(ISBLANK(Výsledky!$KC$3),"",Výsledky!KC31)</f>
        <v/>
      </c>
      <c r="AY30" s="152" t="str">
        <f>IF(ISBLANK(Výsledky!$KJ$3),"",Výsledky!KJ31)</f>
        <v/>
      </c>
      <c r="AZ30" s="152" t="str">
        <f>IF(ISBLANK(Výsledky!$KQ$3),"",Výsledky!KQ31)</f>
        <v/>
      </c>
      <c r="BA30" s="152" t="str">
        <f>IF(ISBLANK(Výsledky!$KX$3),"",Výsledky!KX31)</f>
        <v/>
      </c>
      <c r="BB30" s="152" t="str">
        <f>IF(ISBLANK(Výsledky!$LE$3),"",Výsledky!LE31)</f>
        <v/>
      </c>
      <c r="BC30" s="152" t="str">
        <f>IF(ISBLANK(Výsledky!$LL$3),"",Výsledky!LL31)</f>
        <v/>
      </c>
      <c r="BD30" s="152" t="str">
        <f>IF(ISBLANK(Výsledky!$LS$3),"",Výsledky!LS31)</f>
        <v/>
      </c>
      <c r="BE30" s="152" t="str">
        <f>IF(ISBLANK(Výsledky!$LZ$3),"",Výsledky!LZ31)</f>
        <v/>
      </c>
      <c r="BF30" s="152" t="str">
        <f>IF(ISBLANK(Výsledky!$MG$3),"",Výsledky!MG31)</f>
        <v/>
      </c>
      <c r="BG30" s="152" t="str">
        <f>IF(ISBLANK(Výsledky!$MN$3),"",Výsledky!MN31)</f>
        <v/>
      </c>
      <c r="BH30" s="152" t="str">
        <f>IF(ISBLANK(Výsledky!$MU$3),"",Výsledky!MU31)</f>
        <v/>
      </c>
      <c r="BI30" s="152" t="str">
        <f>IF(ISBLANK(Výsledky!$NB$3),"",Výsledky!NB31)</f>
        <v/>
      </c>
      <c r="BJ30" s="152" t="str">
        <f>IF(ISBLANK(Výsledky!$NI$3),"",Výsledky!NI31)</f>
        <v/>
      </c>
      <c r="BK30" s="152" t="str">
        <f>IF(ISBLANK(Výsledky!$NP$3),"",Výsledky!NP31)</f>
        <v/>
      </c>
      <c r="BL30" s="152" t="str">
        <f>IF(ISBLANK(Výsledky!$NW$3),"",Výsledky!NW31)</f>
        <v/>
      </c>
      <c r="BM30" s="152" t="str">
        <f>IF(ISBLANK(Výsledky!$OD$3),"",Výsledky!OD31)</f>
        <v/>
      </c>
      <c r="BN30" s="152" t="str">
        <f>IF(ISBLANK(Výsledky!$OK$3),"",Výsledky!OK31)</f>
        <v/>
      </c>
      <c r="BO30" s="152" t="str">
        <f>IF(ISBLANK(Výsledky!$OR$3),"",Výsledky!OR31)</f>
        <v/>
      </c>
      <c r="BP30" s="152" t="str">
        <f>IF(ISBLANK(Výsledky!$OY$3),"",Výsledky!OY31)</f>
        <v/>
      </c>
      <c r="BQ30" s="152" t="str">
        <f>IF(ISBLANK(Výsledky!$PF$3),"",Výsledky!PF31)</f>
        <v/>
      </c>
      <c r="BR30" s="152" t="str">
        <f>IF(ISBLANK(Výsledky!$PM$3),"",Výsledky!PM31)</f>
        <v/>
      </c>
      <c r="BS30" s="152" t="str">
        <f>IF(ISBLANK(Výsledky!$PT$3),"",Výsledky!PT31)</f>
        <v/>
      </c>
      <c r="BT30" s="153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1"/>
        <v>47</v>
      </c>
      <c r="BY30" s="9">
        <f t="shared" si="2"/>
        <v>62</v>
      </c>
      <c r="BZ30" s="9">
        <f t="shared" si="3"/>
        <v>38</v>
      </c>
      <c r="CA30" s="9">
        <f t="shared" si="4"/>
        <v>52</v>
      </c>
      <c r="CB30" s="9">
        <f t="shared" si="5"/>
        <v>31</v>
      </c>
      <c r="CC30" s="9">
        <f t="shared" si="6"/>
        <v>45</v>
      </c>
      <c r="CD30" s="9">
        <f t="shared" si="7"/>
        <v>37</v>
      </c>
      <c r="CE30" s="9" t="e">
        <f t="shared" si="8"/>
        <v>#N/A</v>
      </c>
      <c r="CF30" s="9" t="e">
        <f t="shared" si="9"/>
        <v>#N/A</v>
      </c>
      <c r="CG30" s="9" t="e">
        <f t="shared" si="10"/>
        <v>#N/A</v>
      </c>
      <c r="CH30" s="9" t="e">
        <f t="shared" si="11"/>
        <v>#N/A</v>
      </c>
      <c r="CI30" s="9" t="e">
        <f t="shared" si="12"/>
        <v>#N/A</v>
      </c>
      <c r="CJ30" s="9" t="e">
        <f t="shared" si="13"/>
        <v>#N/A</v>
      </c>
      <c r="CK30" s="9" t="e">
        <f t="shared" si="14"/>
        <v>#N/A</v>
      </c>
      <c r="CL30" s="9" t="e">
        <f t="shared" si="15"/>
        <v>#N/A</v>
      </c>
      <c r="CM30" s="9" t="e">
        <f t="shared" si="16"/>
        <v>#N/A</v>
      </c>
      <c r="CN30" s="9" t="e">
        <f t="shared" si="17"/>
        <v>#N/A</v>
      </c>
      <c r="CO30" s="9" t="e">
        <f t="shared" si="18"/>
        <v>#N/A</v>
      </c>
      <c r="CP30" s="9" t="e">
        <f t="shared" si="19"/>
        <v>#N/A</v>
      </c>
      <c r="CQ30" s="9" t="e">
        <f t="shared" si="20"/>
        <v>#N/A</v>
      </c>
      <c r="CR30" s="9" t="e">
        <f t="shared" si="21"/>
        <v>#N/A</v>
      </c>
      <c r="CS30" s="9" t="e">
        <f t="shared" si="22"/>
        <v>#N/A</v>
      </c>
      <c r="CT30" s="9" t="e">
        <f t="shared" si="23"/>
        <v>#N/A</v>
      </c>
      <c r="CU30" s="9" t="e">
        <f t="shared" si="24"/>
        <v>#N/A</v>
      </c>
      <c r="CV30" s="9" t="e">
        <f t="shared" si="25"/>
        <v>#N/A</v>
      </c>
      <c r="CW30" s="9" t="e">
        <f t="shared" si="26"/>
        <v>#N/A</v>
      </c>
      <c r="CX30" s="9" t="e">
        <f t="shared" si="27"/>
        <v>#N/A</v>
      </c>
      <c r="CY30" s="9" t="e">
        <f t="shared" si="28"/>
        <v>#N/A</v>
      </c>
      <c r="CZ30" s="9" t="e">
        <f t="shared" si="29"/>
        <v>#N/A</v>
      </c>
      <c r="DA30" s="9" t="e">
        <f t="shared" si="30"/>
        <v>#N/A</v>
      </c>
      <c r="DB30" s="9" t="e">
        <f t="shared" si="31"/>
        <v>#N/A</v>
      </c>
      <c r="DC30" s="9" t="e">
        <f t="shared" si="32"/>
        <v>#N/A</v>
      </c>
      <c r="DD30" s="9" t="e">
        <f t="shared" si="33"/>
        <v>#N/A</v>
      </c>
      <c r="DE30" s="9" t="e">
        <f t="shared" si="34"/>
        <v>#N/A</v>
      </c>
      <c r="DF30" s="9" t="e">
        <f t="shared" si="35"/>
        <v>#N/A</v>
      </c>
      <c r="DG30" s="9" t="e">
        <f t="shared" si="36"/>
        <v>#N/A</v>
      </c>
      <c r="DH30" s="9" t="e">
        <f t="shared" si="37"/>
        <v>#N/A</v>
      </c>
      <c r="DI30" s="9" t="e">
        <f t="shared" si="38"/>
        <v>#N/A</v>
      </c>
      <c r="DJ30" s="9" t="e">
        <f t="shared" si="39"/>
        <v>#N/A</v>
      </c>
      <c r="DK30" s="9" t="e">
        <f t="shared" si="40"/>
        <v>#N/A</v>
      </c>
      <c r="DL30" s="9" t="e">
        <f t="shared" si="41"/>
        <v>#N/A</v>
      </c>
      <c r="DM30" s="9" t="e">
        <f t="shared" si="42"/>
        <v>#N/A</v>
      </c>
      <c r="DN30" s="9" t="e">
        <f t="shared" si="43"/>
        <v>#N/A</v>
      </c>
      <c r="DO30" s="9" t="e">
        <f t="shared" si="44"/>
        <v>#N/A</v>
      </c>
      <c r="DP30" s="9" t="e">
        <f t="shared" si="45"/>
        <v>#N/A</v>
      </c>
      <c r="DQ30" s="9" t="e">
        <f t="shared" si="46"/>
        <v>#N/A</v>
      </c>
      <c r="DR30" s="9" t="e">
        <f t="shared" si="47"/>
        <v>#N/A</v>
      </c>
      <c r="DS30" s="9" t="e">
        <f t="shared" si="48"/>
        <v>#N/A</v>
      </c>
      <c r="DT30" s="9" t="e">
        <f t="shared" si="49"/>
        <v>#N/A</v>
      </c>
      <c r="DU30" s="9" t="e">
        <f t="shared" si="50"/>
        <v>#N/A</v>
      </c>
      <c r="DV30" s="9" t="e">
        <f t="shared" si="51"/>
        <v>#N/A</v>
      </c>
      <c r="DW30" s="9" t="e">
        <f t="shared" si="52"/>
        <v>#N/A</v>
      </c>
      <c r="DX30" s="9" t="e">
        <f t="shared" si="53"/>
        <v>#N/A</v>
      </c>
      <c r="DY30" s="9" t="e">
        <f t="shared" si="54"/>
        <v>#N/A</v>
      </c>
      <c r="DZ30" s="9" t="e">
        <f t="shared" si="55"/>
        <v>#N/A</v>
      </c>
      <c r="EA30" s="9" t="e">
        <f t="shared" si="56"/>
        <v>#N/A</v>
      </c>
      <c r="EB30" s="9" t="e">
        <f t="shared" si="57"/>
        <v>#N/A</v>
      </c>
      <c r="EC30" s="9" t="e">
        <f t="shared" si="58"/>
        <v>#N/A</v>
      </c>
      <c r="ED30" s="9" t="e">
        <f t="shared" si="59"/>
        <v>#N/A</v>
      </c>
      <c r="EE30" s="9" t="e">
        <f t="shared" si="60"/>
        <v>#N/A</v>
      </c>
      <c r="EF30" s="9" t="e">
        <f t="shared" si="61"/>
        <v>#N/A</v>
      </c>
      <c r="EG30" s="9" t="e">
        <f t="shared" si="62"/>
        <v>#N/A</v>
      </c>
      <c r="EH30" s="9" t="e">
        <f t="shared" si="63"/>
        <v>#N/A</v>
      </c>
    </row>
    <row r="31" spans="1:138" ht="15.75" customHeight="1">
      <c r="A31" s="1"/>
      <c r="B31" s="155" t="s">
        <v>195</v>
      </c>
      <c r="C31" s="161">
        <f>Tipy!A105</f>
        <v>47</v>
      </c>
      <c r="D31" s="179" t="str">
        <f>Tipy!B105</f>
        <v>Zamči</v>
      </c>
      <c r="E31" s="308">
        <f t="shared" si="0"/>
        <v>1290</v>
      </c>
      <c r="F31" s="306">
        <f>IF(ISBLANK(Výsledky!$I$3),"-",SUM(J31:M31,O31,Q31,S31:T31,V31,X31,Z31:AA31,AC31:AE31,AG31:AI31,AK31:AM31,AP31,AR31,AT31:AU31,AW31:AX31,BA31,BC31:BD31,BF31,BH31,BJ31,BL31,BN31,BP31,BR31:BS31))</f>
        <v>790</v>
      </c>
      <c r="G31" s="151">
        <f>IF(ISBLANK(Výsledky!$AK$3),"-",SUM(N31,R31,U31,Y31,AB31,AF31,AV31,BB31,BG31,BI31,BM31,BO31,BT31))</f>
        <v>190</v>
      </c>
      <c r="H31" s="151">
        <f>IF(ISBLANK(Výsledky!$AY$3),"-",SUM(P31,W31,AJ31,AO31,AQ31,AY31))</f>
        <v>220</v>
      </c>
      <c r="I31" s="167">
        <f>IF(ISBLANK(Výsledky!$HK$3),"-",SUM(AN31,AS31,AZ31,BE31,BK31,BQ31))</f>
        <v>90</v>
      </c>
      <c r="J31" s="164">
        <f>IF(ISBLANK(Výsledky!$I$3),"",Výsledky!I111)</f>
        <v>60</v>
      </c>
      <c r="K31" s="152">
        <f>IF(ISBLANK(Výsledky!$P$3),"",Výsledky!P111)</f>
        <v>80</v>
      </c>
      <c r="L31" s="152">
        <f>IF(ISBLANK(Výsledky!$W$3),"",Výsledky!W111)</f>
        <v>40</v>
      </c>
      <c r="M31" s="152">
        <f>IF(ISBLANK(Výsledky!$AD$3),"",Výsledky!AD111)</f>
        <v>20</v>
      </c>
      <c r="N31" s="152">
        <f>IF(ISBLANK(Výsledky!$AK$3),"",Výsledky!AK111)</f>
        <v>60</v>
      </c>
      <c r="O31" s="152">
        <f>IF(ISBLANK(Výsledky!$AR$3),"",Výsledky!AR111)</f>
        <v>30</v>
      </c>
      <c r="P31" s="152">
        <f>IF(ISBLANK(Výsledky!$AY$3),"",Výsledky!AY111)</f>
        <v>60</v>
      </c>
      <c r="Q31" s="152">
        <f>IF(ISBLANK(Výsledky!$BF$3),"",Výsledky!BF111)</f>
        <v>30</v>
      </c>
      <c r="R31" s="152">
        <f>IF(ISBLANK(Výsledky!$BM$3),"",Výsledky!BM111)</f>
        <v>20</v>
      </c>
      <c r="S31" s="152">
        <f>IF(ISBLANK(Výsledky!$BT$3),"",Výsledky!BT111)</f>
        <v>30</v>
      </c>
      <c r="T31" s="152">
        <f>IF(ISBLANK(Výsledky!$CA$3),"",Výsledky!CA111)</f>
        <v>50</v>
      </c>
      <c r="U31" s="152">
        <f>IF(ISBLANK(Výsledky!$CH$3),"",Výsledky!CH111)</f>
        <v>20</v>
      </c>
      <c r="V31" s="152">
        <f>IF(ISBLANK(Výsledky!$CO$3),"",Výsledky!CO111)</f>
        <v>40</v>
      </c>
      <c r="W31" s="152">
        <f>IF(ISBLANK(Výsledky!$CV$3),"",Výsledky!CV111)</f>
        <v>80</v>
      </c>
      <c r="X31" s="152">
        <f>IF(ISBLANK(Výsledky!$DC$3),"",Výsledky!DC111)</f>
        <v>0</v>
      </c>
      <c r="Y31" s="152">
        <f>IF(ISBLANK(Výsledky!$DJ$3),"",Výsledky!DJ111)</f>
        <v>40</v>
      </c>
      <c r="Z31" s="152">
        <f>IF(ISBLANK(Výsledky!$DQ$3),"",Výsledky!DQ111)</f>
        <v>10</v>
      </c>
      <c r="AA31" s="152">
        <f>IF(ISBLANK(Výsledky!$DX$3),"",Výsledky!DX111)</f>
        <v>50</v>
      </c>
      <c r="AB31" s="152" t="str">
        <f>IF(ISBLANK(Výsledky!$EE$3),"",Výsledky!EE111)</f>
        <v>-</v>
      </c>
      <c r="AC31" s="152">
        <f>IF(ISBLANK(Výsledky!$EL$3),"",Výsledky!EL111)</f>
        <v>70</v>
      </c>
      <c r="AD31" s="152">
        <f>IF(ISBLANK(Výsledky!$ES$3),"",Výsledky!ES111)</f>
        <v>50</v>
      </c>
      <c r="AE31" s="152">
        <f>IF(ISBLANK(Výsledky!$EZ$3),"",Výsledky!EZ111)</f>
        <v>20</v>
      </c>
      <c r="AF31" s="152">
        <f>IF(ISBLANK(Výsledky!$FG$3),"",Výsledky!FG111)</f>
        <v>50</v>
      </c>
      <c r="AG31" s="152">
        <f>IF(ISBLANK(Výsledky!$FN$3),"",Výsledky!FN111)</f>
        <v>30</v>
      </c>
      <c r="AH31" s="152">
        <f>IF(ISBLANK(Výsledky!$FU$3),"",Výsledky!FU111)</f>
        <v>50</v>
      </c>
      <c r="AI31" s="152">
        <f>IF(ISBLANK(Výsledky!$GB$3),"",Výsledky!GB111)</f>
        <v>40</v>
      </c>
      <c r="AJ31" s="152">
        <f>IF(ISBLANK(Výsledky!$GI$3),"",Výsledky!GI111)</f>
        <v>0</v>
      </c>
      <c r="AK31" s="152" t="str">
        <f>IF(ISBLANK(Výsledky!$GP$3),"",Výsledky!GP111)</f>
        <v/>
      </c>
      <c r="AL31" s="152">
        <v>0</v>
      </c>
      <c r="AM31" s="152">
        <f>IF(ISBLANK(Výsledky!$HD$3),"",Výsledky!HD111)</f>
        <v>30</v>
      </c>
      <c r="AN31" s="152">
        <f>IF(ISBLANK(Výsledky!$HK$3),"",Výsledky!HK111)</f>
        <v>20</v>
      </c>
      <c r="AO31" s="152">
        <f>IF(ISBLANK(Výsledky!$HR$3),"",Výsledky!HR111)</f>
        <v>20</v>
      </c>
      <c r="AP31" s="152">
        <f>IF(ISBLANK(Výsledky!$HY$3),"",Výsledky!HY111)</f>
        <v>30</v>
      </c>
      <c r="AQ31" s="152">
        <f>IF(ISBLANK(Výsledky!$IF$3),"",Výsledky!IF111)</f>
        <v>60</v>
      </c>
      <c r="AR31" s="152">
        <f>IF(ISBLANK(Výsledky!$IM$3),"",Výsledky!IM111)</f>
        <v>30</v>
      </c>
      <c r="AS31" s="152">
        <f>IF(ISBLANK(Výsledky!$IT$3),"",Výsledky!IT111)</f>
        <v>70</v>
      </c>
      <c r="AT31" s="152" t="str">
        <f>IF(ISBLANK(Výsledky!$JA$3),"",Výsledky!JA111)</f>
        <v>-</v>
      </c>
      <c r="AU31" s="152" t="str">
        <f>IF(ISBLANK(Výsledky!$JH$3),"",Výsledky!JH111)</f>
        <v/>
      </c>
      <c r="AV31" s="152" t="str">
        <f>IF(ISBLANK(Výsledky!$JO$3),"",Výsledky!JO111)</f>
        <v/>
      </c>
      <c r="AW31" s="152" t="str">
        <f>IF(ISBLANK(Výsledky!$JV$3),"",Výsledky!JV111)</f>
        <v/>
      </c>
      <c r="AX31" s="152" t="str">
        <f>IF(ISBLANK(Výsledky!$KC$3),"",Výsledky!KC111)</f>
        <v/>
      </c>
      <c r="AY31" s="152" t="str">
        <f>IF(ISBLANK(Výsledky!$KJ$3),"",Výsledky!KJ111)</f>
        <v/>
      </c>
      <c r="AZ31" s="152" t="str">
        <f>IF(ISBLANK(Výsledky!$KQ$3),"",Výsledky!KQ111)</f>
        <v/>
      </c>
      <c r="BA31" s="152" t="str">
        <f>IF(ISBLANK(Výsledky!$KX$3),"",Výsledky!KX111)</f>
        <v/>
      </c>
      <c r="BB31" s="152" t="str">
        <f>IF(ISBLANK(Výsledky!$LE$3),"",Výsledky!LE111)</f>
        <v/>
      </c>
      <c r="BC31" s="152" t="str">
        <f>IF(ISBLANK(Výsledky!$LL$3),"",Výsledky!LL111)</f>
        <v/>
      </c>
      <c r="BD31" s="152" t="str">
        <f>IF(ISBLANK(Výsledky!$LS$3),"",Výsledky!LS111)</f>
        <v/>
      </c>
      <c r="BE31" s="152" t="str">
        <f>IF(ISBLANK(Výsledky!$LZ$3),"",Výsledky!LZ111)</f>
        <v/>
      </c>
      <c r="BF31" s="152" t="str">
        <f>IF(ISBLANK(Výsledky!$MG$3),"",Výsledky!MG111)</f>
        <v/>
      </c>
      <c r="BG31" s="152" t="str">
        <f>IF(ISBLANK(Výsledky!$MN$3),"",Výsledky!MN111)</f>
        <v/>
      </c>
      <c r="BH31" s="152" t="str">
        <f>IF(ISBLANK(Výsledky!$MU$3),"",Výsledky!MU111)</f>
        <v/>
      </c>
      <c r="BI31" s="152" t="str">
        <f>IF(ISBLANK(Výsledky!$NB$3),"",Výsledky!NB111)</f>
        <v/>
      </c>
      <c r="BJ31" s="152" t="str">
        <f>IF(ISBLANK(Výsledky!$NI$3),"",Výsledky!NI111)</f>
        <v/>
      </c>
      <c r="BK31" s="152" t="str">
        <f>IF(ISBLANK(Výsledky!$NP$3),"",Výsledky!NP111)</f>
        <v/>
      </c>
      <c r="BL31" s="152" t="str">
        <f>IF(ISBLANK(Výsledky!$NW$3),"",Výsledky!NW111)</f>
        <v/>
      </c>
      <c r="BM31" s="152" t="str">
        <f>IF(ISBLANK(Výsledky!$OD$3),"",Výsledky!OD111)</f>
        <v/>
      </c>
      <c r="BN31" s="152" t="str">
        <f>IF(ISBLANK(Výsledky!$OK$3),"",Výsledky!OK111)</f>
        <v/>
      </c>
      <c r="BO31" s="152" t="str">
        <f>IF(ISBLANK(Výsledky!$OR$3),"",Výsledky!OR111)</f>
        <v/>
      </c>
      <c r="BP31" s="152" t="str">
        <f>IF(ISBLANK(Výsledky!$OY$3),"",Výsledky!OY111)</f>
        <v/>
      </c>
      <c r="BQ31" s="152" t="str">
        <f>IF(ISBLANK(Výsledky!$PF$3),"",Výsledky!PF111)</f>
        <v/>
      </c>
      <c r="BR31" s="152" t="str">
        <f>IF(ISBLANK(Výsledky!$PM$3),"",Výsledky!PM111)</f>
        <v/>
      </c>
      <c r="BS31" s="152" t="str">
        <f>IF(ISBLANK(Výsledky!$PT$3),"",Výsledky!PT111)</f>
        <v/>
      </c>
      <c r="BT31" s="153" t="str">
        <f>IF(ISBLANK(Výsledky!$QA$3),"",Výsledky!QA111)</f>
        <v/>
      </c>
      <c r="BU31" s="6"/>
      <c r="BV31" s="10"/>
      <c r="BW31" s="11" t="str">
        <f>Tipy!B34</f>
        <v>jano</v>
      </c>
      <c r="BX31" s="9">
        <f t="shared" si="1"/>
        <v>65</v>
      </c>
      <c r="BY31" s="9">
        <f t="shared" si="2"/>
        <v>60</v>
      </c>
      <c r="BZ31" s="9">
        <f t="shared" si="3"/>
        <v>45</v>
      </c>
      <c r="CA31" s="9">
        <f t="shared" si="4"/>
        <v>33</v>
      </c>
      <c r="CB31" s="9">
        <f t="shared" si="5"/>
        <v>50</v>
      </c>
      <c r="CC31" s="9">
        <f t="shared" si="6"/>
        <v>60</v>
      </c>
      <c r="CD31" s="9">
        <f t="shared" si="7"/>
        <v>61</v>
      </c>
      <c r="CE31" s="9" t="e">
        <f t="shared" si="8"/>
        <v>#N/A</v>
      </c>
      <c r="CF31" s="9" t="e">
        <f t="shared" si="9"/>
        <v>#N/A</v>
      </c>
      <c r="CG31" s="9" t="e">
        <f t="shared" si="10"/>
        <v>#N/A</v>
      </c>
      <c r="CH31" s="9" t="e">
        <f t="shared" si="11"/>
        <v>#N/A</v>
      </c>
      <c r="CI31" s="9" t="e">
        <f t="shared" si="12"/>
        <v>#N/A</v>
      </c>
      <c r="CJ31" s="9" t="e">
        <f t="shared" si="13"/>
        <v>#N/A</v>
      </c>
      <c r="CK31" s="9" t="e">
        <f t="shared" si="14"/>
        <v>#N/A</v>
      </c>
      <c r="CL31" s="9" t="e">
        <f t="shared" si="15"/>
        <v>#N/A</v>
      </c>
      <c r="CM31" s="9" t="e">
        <f t="shared" si="16"/>
        <v>#N/A</v>
      </c>
      <c r="CN31" s="9" t="e">
        <f t="shared" si="17"/>
        <v>#N/A</v>
      </c>
      <c r="CO31" s="9" t="e">
        <f t="shared" si="18"/>
        <v>#N/A</v>
      </c>
      <c r="CP31" s="9" t="e">
        <f t="shared" si="19"/>
        <v>#N/A</v>
      </c>
      <c r="CQ31" s="9" t="e">
        <f t="shared" si="20"/>
        <v>#N/A</v>
      </c>
      <c r="CR31" s="9" t="e">
        <f t="shared" si="21"/>
        <v>#N/A</v>
      </c>
      <c r="CS31" s="9" t="e">
        <f t="shared" si="22"/>
        <v>#N/A</v>
      </c>
      <c r="CT31" s="9" t="e">
        <f t="shared" si="23"/>
        <v>#N/A</v>
      </c>
      <c r="CU31" s="9" t="e">
        <f t="shared" si="24"/>
        <v>#N/A</v>
      </c>
      <c r="CV31" s="9" t="e">
        <f t="shared" si="25"/>
        <v>#N/A</v>
      </c>
      <c r="CW31" s="9" t="e">
        <f t="shared" si="26"/>
        <v>#N/A</v>
      </c>
      <c r="CX31" s="9" t="e">
        <f t="shared" si="27"/>
        <v>#N/A</v>
      </c>
      <c r="CY31" s="9" t="e">
        <f t="shared" si="28"/>
        <v>#N/A</v>
      </c>
      <c r="CZ31" s="9" t="e">
        <f t="shared" si="29"/>
        <v>#N/A</v>
      </c>
      <c r="DA31" s="9" t="e">
        <f t="shared" si="30"/>
        <v>#N/A</v>
      </c>
      <c r="DB31" s="9" t="e">
        <f t="shared" si="31"/>
        <v>#N/A</v>
      </c>
      <c r="DC31" s="9" t="e">
        <f t="shared" si="32"/>
        <v>#N/A</v>
      </c>
      <c r="DD31" s="9" t="e">
        <f t="shared" si="33"/>
        <v>#N/A</v>
      </c>
      <c r="DE31" s="9" t="e">
        <f t="shared" si="34"/>
        <v>#N/A</v>
      </c>
      <c r="DF31" s="9" t="e">
        <f t="shared" si="35"/>
        <v>#N/A</v>
      </c>
      <c r="DG31" s="9" t="e">
        <f t="shared" si="36"/>
        <v>#N/A</v>
      </c>
      <c r="DH31" s="9" t="e">
        <f t="shared" si="37"/>
        <v>#N/A</v>
      </c>
      <c r="DI31" s="9" t="e">
        <f t="shared" si="38"/>
        <v>#N/A</v>
      </c>
      <c r="DJ31" s="9" t="e">
        <f t="shared" si="39"/>
        <v>#N/A</v>
      </c>
      <c r="DK31" s="9" t="e">
        <f t="shared" si="40"/>
        <v>#N/A</v>
      </c>
      <c r="DL31" s="9" t="e">
        <f t="shared" si="41"/>
        <v>#N/A</v>
      </c>
      <c r="DM31" s="9" t="e">
        <f t="shared" si="42"/>
        <v>#N/A</v>
      </c>
      <c r="DN31" s="9" t="e">
        <f t="shared" si="43"/>
        <v>#N/A</v>
      </c>
      <c r="DO31" s="9" t="e">
        <f t="shared" si="44"/>
        <v>#N/A</v>
      </c>
      <c r="DP31" s="9" t="e">
        <f t="shared" si="45"/>
        <v>#N/A</v>
      </c>
      <c r="DQ31" s="9" t="e">
        <f t="shared" si="46"/>
        <v>#N/A</v>
      </c>
      <c r="DR31" s="9" t="e">
        <f t="shared" si="47"/>
        <v>#N/A</v>
      </c>
      <c r="DS31" s="9" t="e">
        <f t="shared" si="48"/>
        <v>#N/A</v>
      </c>
      <c r="DT31" s="9" t="e">
        <f t="shared" si="49"/>
        <v>#N/A</v>
      </c>
      <c r="DU31" s="9" t="e">
        <f t="shared" si="50"/>
        <v>#N/A</v>
      </c>
      <c r="DV31" s="9" t="e">
        <f t="shared" si="51"/>
        <v>#N/A</v>
      </c>
      <c r="DW31" s="9" t="e">
        <f t="shared" si="52"/>
        <v>#N/A</v>
      </c>
      <c r="DX31" s="9" t="e">
        <f t="shared" si="53"/>
        <v>#N/A</v>
      </c>
      <c r="DY31" s="9" t="e">
        <f t="shared" si="54"/>
        <v>#N/A</v>
      </c>
      <c r="DZ31" s="9" t="e">
        <f t="shared" si="55"/>
        <v>#N/A</v>
      </c>
      <c r="EA31" s="9" t="e">
        <f t="shared" si="56"/>
        <v>#N/A</v>
      </c>
      <c r="EB31" s="9" t="e">
        <f t="shared" si="57"/>
        <v>#N/A</v>
      </c>
      <c r="EC31" s="9" t="e">
        <f t="shared" si="58"/>
        <v>#N/A</v>
      </c>
      <c r="ED31" s="9" t="e">
        <f t="shared" si="59"/>
        <v>#N/A</v>
      </c>
      <c r="EE31" s="9" t="e">
        <f t="shared" si="60"/>
        <v>#N/A</v>
      </c>
      <c r="EF31" s="9" t="e">
        <f t="shared" si="61"/>
        <v>#N/A</v>
      </c>
      <c r="EG31" s="9" t="e">
        <f t="shared" si="62"/>
        <v>#N/A</v>
      </c>
      <c r="EH31" s="9" t="e">
        <f t="shared" si="63"/>
        <v>#N/A</v>
      </c>
    </row>
    <row r="32" spans="1:138" ht="15.75" customHeight="1">
      <c r="A32" s="1"/>
      <c r="B32" s="155" t="s">
        <v>196</v>
      </c>
      <c r="C32" s="161">
        <f>Tipy!A19</f>
        <v>15</v>
      </c>
      <c r="D32" s="179" t="str">
        <f>Tipy!B19</f>
        <v>DieseL11</v>
      </c>
      <c r="E32" s="308">
        <f t="shared" si="0"/>
        <v>1260</v>
      </c>
      <c r="F32" s="306">
        <f>IF(ISBLANK(Výsledky!$I$3),"-",SUM(J32:M32,O32,Q32,S32:T32,V32,X32,Z32:AA32,AC32:AE32,AG32:AI32,AK32:AM32,AP32,AR32,AT32:AU32,AW32:AX32,BA32,BC32:BD32,BF32,BH32,BJ32,BL32,BN32,BP32,BR32:BS32))</f>
        <v>850</v>
      </c>
      <c r="G32" s="151">
        <f>IF(ISBLANK(Výsledky!$AK$3),"-",SUM(N32,R32,U32,Y32,AB32,AF32,AV32,BB32,BG32,BI32,BM32,BO32,BT32))</f>
        <v>180</v>
      </c>
      <c r="H32" s="151">
        <f>IF(ISBLANK(Výsledky!$AY$3),"-",SUM(P32,W32,AJ32,AO32,AQ32,AY32))</f>
        <v>140</v>
      </c>
      <c r="I32" s="167">
        <f>IF(ISBLANK(Výsledky!$HK$3),"-",SUM(AN32,AS32,AZ32,BE32,BK32,BQ32))</f>
        <v>90</v>
      </c>
      <c r="J32" s="164">
        <f>IF(ISBLANK(Výsledky!$I$3),"",Výsledky!I25)</f>
        <v>30</v>
      </c>
      <c r="K32" s="152">
        <f>IF(ISBLANK(Výsledky!$P$3),"",Výsledky!P25)</f>
        <v>60</v>
      </c>
      <c r="L32" s="152">
        <f>IF(ISBLANK(Výsledky!$W$3),"",Výsledky!W25)</f>
        <v>50</v>
      </c>
      <c r="M32" s="152">
        <f>IF(ISBLANK(Výsledky!$AD$3),"",Výsledky!AD25)</f>
        <v>60</v>
      </c>
      <c r="N32" s="152">
        <f>IF(ISBLANK(Výsledky!$AK$3),"",Výsledky!AK25)</f>
        <v>20</v>
      </c>
      <c r="O32" s="152">
        <f>IF(ISBLANK(Výsledky!$AR$3),"",Výsledky!AR25)</f>
        <v>60</v>
      </c>
      <c r="P32" s="152">
        <f>IF(ISBLANK(Výsledky!$AY$3),"",Výsledky!AY25)</f>
        <v>20</v>
      </c>
      <c r="Q32" s="152">
        <f>IF(ISBLANK(Výsledky!$BF$3),"",Výsledky!BF25)</f>
        <v>0</v>
      </c>
      <c r="R32" s="152">
        <f>IF(ISBLANK(Výsledky!$BM$3),"",Výsledky!BM25)</f>
        <v>50</v>
      </c>
      <c r="S32" s="152">
        <f>IF(ISBLANK(Výsledky!$BT$3),"",Výsledky!BT25)</f>
        <v>50</v>
      </c>
      <c r="T32" s="152">
        <f>IF(ISBLANK(Výsledky!$CA$3),"",Výsledky!CA25)</f>
        <v>50</v>
      </c>
      <c r="U32" s="152">
        <f>IF(ISBLANK(Výsledky!$CH$3),"",Výsledky!CH25)</f>
        <v>0</v>
      </c>
      <c r="V32" s="152">
        <f>IF(ISBLANK(Výsledky!$CO$3),"",Výsledky!CO25)</f>
        <v>50</v>
      </c>
      <c r="W32" s="152">
        <f>IF(ISBLANK(Výsledky!$CV$3),"",Výsledky!CV25)</f>
        <v>80</v>
      </c>
      <c r="X32" s="152">
        <f>IF(ISBLANK(Výsledky!$DC$3),"",Výsledky!DC25)</f>
        <v>30</v>
      </c>
      <c r="Y32" s="152">
        <f>IF(ISBLANK(Výsledky!$DJ$3),"",Výsledky!DJ25)</f>
        <v>0</v>
      </c>
      <c r="Z32" s="152">
        <f>IF(ISBLANK(Výsledky!$DQ$3),"",Výsledky!DQ25)</f>
        <v>0</v>
      </c>
      <c r="AA32" s="152">
        <f>IF(ISBLANK(Výsledky!$DX$3),"",Výsledky!DX25)</f>
        <v>60</v>
      </c>
      <c r="AB32" s="152">
        <f>IF(ISBLANK(Výsledky!$EE$3),"",Výsledky!EE25)</f>
        <v>40</v>
      </c>
      <c r="AC32" s="152">
        <f>IF(ISBLANK(Výsledky!$EL$3),"",Výsledky!EL25)</f>
        <v>30</v>
      </c>
      <c r="AD32" s="152">
        <f>IF(ISBLANK(Výsledky!$ES$3),"",Výsledky!ES25)</f>
        <v>50</v>
      </c>
      <c r="AE32" s="152">
        <f>IF(ISBLANK(Výsledky!$EZ$3),"",Výsledky!EZ25)</f>
        <v>30</v>
      </c>
      <c r="AF32" s="152">
        <f>IF(ISBLANK(Výsledky!$FG$3),"",Výsledky!FG25)</f>
        <v>70</v>
      </c>
      <c r="AG32" s="152">
        <f>IF(ISBLANK(Výsledky!$FN$3),"",Výsledky!FN25)</f>
        <v>20</v>
      </c>
      <c r="AH32" s="152">
        <f>IF(ISBLANK(Výsledky!$FU$3),"",Výsledky!FU25)</f>
        <v>50</v>
      </c>
      <c r="AI32" s="152">
        <f>IF(ISBLANK(Výsledky!$GB$3),"",Výsledky!GB25)</f>
        <v>0</v>
      </c>
      <c r="AJ32" s="152">
        <f>IF(ISBLANK(Výsledky!$GI$3),"",Výsledky!GI25)</f>
        <v>10</v>
      </c>
      <c r="AK32" s="152" t="str">
        <f>IF(ISBLANK(Výsledky!$GP$3),"",Výsledky!GP25)</f>
        <v/>
      </c>
      <c r="AL32" s="152">
        <v>0</v>
      </c>
      <c r="AM32" s="152">
        <f>IF(ISBLANK(Výsledky!$HD$3),"",Výsledky!HD25)</f>
        <v>10</v>
      </c>
      <c r="AN32" s="152">
        <f>IF(ISBLANK(Výsledky!$HK$3),"",Výsledky!HK25)</f>
        <v>90</v>
      </c>
      <c r="AO32" s="152">
        <f>IF(ISBLANK(Výsledky!$HR$3),"",Výsledky!HR25)</f>
        <v>20</v>
      </c>
      <c r="AP32" s="152">
        <f>IF(ISBLANK(Výsledky!$HY$3),"",Výsledky!HY25)</f>
        <v>30</v>
      </c>
      <c r="AQ32" s="152">
        <f>IF(ISBLANK(Výsledky!$IF$3),"",Výsledky!IF25)</f>
        <v>10</v>
      </c>
      <c r="AR32" s="152">
        <f>IF(ISBLANK(Výsledky!$IM$3),"",Výsledky!IM25)</f>
        <v>50</v>
      </c>
      <c r="AS32" s="152">
        <f>IF(ISBLANK(Výsledky!$IT$3),"",Výsledky!IT25)</f>
        <v>0</v>
      </c>
      <c r="AT32" s="152">
        <f>IF(ISBLANK(Výsledky!$JA$3),"",Výsledky!JA25)</f>
        <v>80</v>
      </c>
      <c r="AU32" s="152" t="str">
        <f>IF(ISBLANK(Výsledky!$JH$3),"",Výsledky!JH25)</f>
        <v/>
      </c>
      <c r="AV32" s="152" t="str">
        <f>IF(ISBLANK(Výsledky!$JO$3),"",Výsledky!JO25)</f>
        <v/>
      </c>
      <c r="AW32" s="152" t="str">
        <f>IF(ISBLANK(Výsledky!$JV$3),"",Výsledky!JV25)</f>
        <v/>
      </c>
      <c r="AX32" s="152" t="str">
        <f>IF(ISBLANK(Výsledky!$KC$3),"",Výsledky!KC25)</f>
        <v/>
      </c>
      <c r="AY32" s="152" t="str">
        <f>IF(ISBLANK(Výsledky!$KJ$3),"",Výsledky!KJ25)</f>
        <v/>
      </c>
      <c r="AZ32" s="152" t="str">
        <f>IF(ISBLANK(Výsledky!$KQ$3),"",Výsledky!KQ25)</f>
        <v/>
      </c>
      <c r="BA32" s="152" t="str">
        <f>IF(ISBLANK(Výsledky!$KX$3),"",Výsledky!KX25)</f>
        <v/>
      </c>
      <c r="BB32" s="152" t="str">
        <f>IF(ISBLANK(Výsledky!$LE$3),"",Výsledky!LE25)</f>
        <v/>
      </c>
      <c r="BC32" s="152" t="str">
        <f>IF(ISBLANK(Výsledky!$LL$3),"",Výsledky!LL25)</f>
        <v/>
      </c>
      <c r="BD32" s="152" t="str">
        <f>IF(ISBLANK(Výsledky!$LS$3),"",Výsledky!LS25)</f>
        <v/>
      </c>
      <c r="BE32" s="152" t="str">
        <f>IF(ISBLANK(Výsledky!$LZ$3),"",Výsledky!LZ25)</f>
        <v/>
      </c>
      <c r="BF32" s="152" t="str">
        <f>IF(ISBLANK(Výsledky!$MG$3),"",Výsledky!MG25)</f>
        <v/>
      </c>
      <c r="BG32" s="152" t="str">
        <f>IF(ISBLANK(Výsledky!$MN$3),"",Výsledky!MN25)</f>
        <v/>
      </c>
      <c r="BH32" s="152" t="str">
        <f>IF(ISBLANK(Výsledky!$MU$3),"",Výsledky!MU25)</f>
        <v/>
      </c>
      <c r="BI32" s="152" t="str">
        <f>IF(ISBLANK(Výsledky!$NB$3),"",Výsledky!NB25)</f>
        <v/>
      </c>
      <c r="BJ32" s="152" t="str">
        <f>IF(ISBLANK(Výsledky!$NI$3),"",Výsledky!NI25)</f>
        <v/>
      </c>
      <c r="BK32" s="152" t="str">
        <f>IF(ISBLANK(Výsledky!$NP$3),"",Výsledky!NP25)</f>
        <v/>
      </c>
      <c r="BL32" s="152" t="str">
        <f>IF(ISBLANK(Výsledky!$NW$3),"",Výsledky!NW25)</f>
        <v/>
      </c>
      <c r="BM32" s="152" t="str">
        <f>IF(ISBLANK(Výsledky!$OD$3),"",Výsledky!OD25)</f>
        <v/>
      </c>
      <c r="BN32" s="152" t="str">
        <f>IF(ISBLANK(Výsledky!$OK$3),"",Výsledky!OK25)</f>
        <v/>
      </c>
      <c r="BO32" s="152" t="str">
        <f>IF(ISBLANK(Výsledky!$OR$3),"",Výsledky!OR25)</f>
        <v/>
      </c>
      <c r="BP32" s="152" t="str">
        <f>IF(ISBLANK(Výsledky!$OY$3),"",Výsledky!OY25)</f>
        <v/>
      </c>
      <c r="BQ32" s="152" t="str">
        <f>IF(ISBLANK(Výsledky!$PF$3),"",Výsledky!PF25)</f>
        <v/>
      </c>
      <c r="BR32" s="152" t="str">
        <f>IF(ISBLANK(Výsledky!$PM$3),"",Výsledky!PM25)</f>
        <v/>
      </c>
      <c r="BS32" s="152" t="str">
        <f>IF(ISBLANK(Výsledky!$PT$3),"",Výsledky!PT25)</f>
        <v/>
      </c>
      <c r="BT32" s="153" t="str">
        <f>IF(ISBLANK(Výsledky!$QA$3),"",Výsledky!QA25)</f>
        <v/>
      </c>
      <c r="BU32" s="6"/>
      <c r="BV32" s="10"/>
      <c r="BW32" s="11" t="str">
        <f>Tipy!B35</f>
        <v>Jason Giambi</v>
      </c>
      <c r="BX32" s="9">
        <f t="shared" si="1"/>
        <v>33</v>
      </c>
      <c r="BY32" s="9">
        <f t="shared" si="2"/>
        <v>36</v>
      </c>
      <c r="BZ32" s="9">
        <f t="shared" si="3"/>
        <v>34</v>
      </c>
      <c r="CA32" s="9">
        <f t="shared" si="4"/>
        <v>58</v>
      </c>
      <c r="CB32" s="9">
        <f t="shared" si="5"/>
        <v>65</v>
      </c>
      <c r="CC32" s="9">
        <f t="shared" si="6"/>
        <v>69</v>
      </c>
      <c r="CD32" s="9">
        <f t="shared" si="7"/>
        <v>72</v>
      </c>
      <c r="CE32" s="9" t="e">
        <f t="shared" si="8"/>
        <v>#N/A</v>
      </c>
      <c r="CF32" s="9" t="e">
        <f t="shared" si="9"/>
        <v>#N/A</v>
      </c>
      <c r="CG32" s="9" t="e">
        <f t="shared" si="10"/>
        <v>#N/A</v>
      </c>
      <c r="CH32" s="9" t="e">
        <f t="shared" si="11"/>
        <v>#N/A</v>
      </c>
      <c r="CI32" s="9" t="e">
        <f t="shared" si="12"/>
        <v>#N/A</v>
      </c>
      <c r="CJ32" s="9" t="e">
        <f t="shared" si="13"/>
        <v>#N/A</v>
      </c>
      <c r="CK32" s="9" t="e">
        <f t="shared" si="14"/>
        <v>#N/A</v>
      </c>
      <c r="CL32" s="9" t="e">
        <f t="shared" si="15"/>
        <v>#N/A</v>
      </c>
      <c r="CM32" s="9" t="e">
        <f t="shared" si="16"/>
        <v>#N/A</v>
      </c>
      <c r="CN32" s="9" t="e">
        <f t="shared" si="17"/>
        <v>#N/A</v>
      </c>
      <c r="CO32" s="9" t="e">
        <f t="shared" si="18"/>
        <v>#N/A</v>
      </c>
      <c r="CP32" s="9" t="e">
        <f t="shared" si="19"/>
        <v>#N/A</v>
      </c>
      <c r="CQ32" s="9" t="e">
        <f t="shared" si="20"/>
        <v>#N/A</v>
      </c>
      <c r="CR32" s="9" t="e">
        <f t="shared" si="21"/>
        <v>#N/A</v>
      </c>
      <c r="CS32" s="9" t="e">
        <f t="shared" si="22"/>
        <v>#N/A</v>
      </c>
      <c r="CT32" s="9" t="e">
        <f t="shared" si="23"/>
        <v>#N/A</v>
      </c>
      <c r="CU32" s="9" t="e">
        <f t="shared" si="24"/>
        <v>#N/A</v>
      </c>
      <c r="CV32" s="9" t="e">
        <f t="shared" si="25"/>
        <v>#N/A</v>
      </c>
      <c r="CW32" s="9" t="e">
        <f t="shared" si="26"/>
        <v>#N/A</v>
      </c>
      <c r="CX32" s="9" t="e">
        <f t="shared" si="27"/>
        <v>#N/A</v>
      </c>
      <c r="CY32" s="9" t="e">
        <f t="shared" si="28"/>
        <v>#N/A</v>
      </c>
      <c r="CZ32" s="9" t="e">
        <f t="shared" si="29"/>
        <v>#N/A</v>
      </c>
      <c r="DA32" s="9" t="e">
        <f t="shared" si="30"/>
        <v>#N/A</v>
      </c>
      <c r="DB32" s="9" t="e">
        <f t="shared" si="31"/>
        <v>#N/A</v>
      </c>
      <c r="DC32" s="9" t="e">
        <f t="shared" si="32"/>
        <v>#N/A</v>
      </c>
      <c r="DD32" s="9" t="e">
        <f t="shared" si="33"/>
        <v>#N/A</v>
      </c>
      <c r="DE32" s="9" t="e">
        <f t="shared" si="34"/>
        <v>#N/A</v>
      </c>
      <c r="DF32" s="9" t="e">
        <f t="shared" si="35"/>
        <v>#N/A</v>
      </c>
      <c r="DG32" s="9" t="e">
        <f t="shared" si="36"/>
        <v>#N/A</v>
      </c>
      <c r="DH32" s="9" t="e">
        <f t="shared" si="37"/>
        <v>#N/A</v>
      </c>
      <c r="DI32" s="9" t="e">
        <f t="shared" si="38"/>
        <v>#N/A</v>
      </c>
      <c r="DJ32" s="9" t="e">
        <f t="shared" si="39"/>
        <v>#N/A</v>
      </c>
      <c r="DK32" s="9" t="e">
        <f t="shared" si="40"/>
        <v>#N/A</v>
      </c>
      <c r="DL32" s="9" t="e">
        <f t="shared" si="41"/>
        <v>#N/A</v>
      </c>
      <c r="DM32" s="9" t="e">
        <f t="shared" si="42"/>
        <v>#N/A</v>
      </c>
      <c r="DN32" s="9" t="e">
        <f t="shared" si="43"/>
        <v>#N/A</v>
      </c>
      <c r="DO32" s="9" t="e">
        <f t="shared" si="44"/>
        <v>#N/A</v>
      </c>
      <c r="DP32" s="9" t="e">
        <f t="shared" si="45"/>
        <v>#N/A</v>
      </c>
      <c r="DQ32" s="9" t="e">
        <f t="shared" si="46"/>
        <v>#N/A</v>
      </c>
      <c r="DR32" s="9" t="e">
        <f t="shared" si="47"/>
        <v>#N/A</v>
      </c>
      <c r="DS32" s="9" t="e">
        <f t="shared" si="48"/>
        <v>#N/A</v>
      </c>
      <c r="DT32" s="9" t="e">
        <f t="shared" si="49"/>
        <v>#N/A</v>
      </c>
      <c r="DU32" s="9" t="e">
        <f t="shared" si="50"/>
        <v>#N/A</v>
      </c>
      <c r="DV32" s="9" t="e">
        <f t="shared" si="51"/>
        <v>#N/A</v>
      </c>
      <c r="DW32" s="9" t="e">
        <f t="shared" si="52"/>
        <v>#N/A</v>
      </c>
      <c r="DX32" s="9" t="e">
        <f t="shared" si="53"/>
        <v>#N/A</v>
      </c>
      <c r="DY32" s="9" t="e">
        <f t="shared" si="54"/>
        <v>#N/A</v>
      </c>
      <c r="DZ32" s="9" t="e">
        <f t="shared" si="55"/>
        <v>#N/A</v>
      </c>
      <c r="EA32" s="9" t="e">
        <f t="shared" si="56"/>
        <v>#N/A</v>
      </c>
      <c r="EB32" s="9" t="e">
        <f t="shared" si="57"/>
        <v>#N/A</v>
      </c>
      <c r="EC32" s="9" t="e">
        <f t="shared" si="58"/>
        <v>#N/A</v>
      </c>
      <c r="ED32" s="9" t="e">
        <f t="shared" si="59"/>
        <v>#N/A</v>
      </c>
      <c r="EE32" s="9" t="e">
        <f t="shared" si="60"/>
        <v>#N/A</v>
      </c>
      <c r="EF32" s="9" t="e">
        <f t="shared" si="61"/>
        <v>#N/A</v>
      </c>
      <c r="EG32" s="9" t="e">
        <f t="shared" si="62"/>
        <v>#N/A</v>
      </c>
      <c r="EH32" s="9" t="e">
        <f t="shared" si="63"/>
        <v>#N/A</v>
      </c>
    </row>
    <row r="33" spans="1:138" ht="15.75" customHeight="1">
      <c r="A33" s="1"/>
      <c r="B33" s="155" t="s">
        <v>197</v>
      </c>
      <c r="C33" s="161">
        <f>Tipy!A79</f>
        <v>2</v>
      </c>
      <c r="D33" s="179" t="str">
        <f>Tipy!B79</f>
        <v>Popbob</v>
      </c>
      <c r="E33" s="308">
        <f t="shared" si="0"/>
        <v>1250</v>
      </c>
      <c r="F33" s="306">
        <f>IF(ISBLANK(Výsledky!$I$3),"-",SUM(J33:M33,O33,Q33,S33:T33,V33,X33,Z33:AA33,AC33:AE33,AG33:AI33,AK33:AM33,AP33,AR33,AT33:AU33,AW33:AX33,BA33,BC33:BD33,BF33,BH33,BJ33,BL33,BN33,BP33,BR33:BS33))</f>
        <v>840</v>
      </c>
      <c r="G33" s="151">
        <f>IF(ISBLANK(Výsledky!$AK$3),"-",SUM(N33,R33,U33,Y33,AB33,AF33,AV33,BB33,BG33,BI33,BM33,BO33,BT33))</f>
        <v>130</v>
      </c>
      <c r="H33" s="151">
        <f>IF(ISBLANK(Výsledky!$AY$3),"-",SUM(P33,W33,AJ33,AO33,AQ33,AY33))</f>
        <v>250</v>
      </c>
      <c r="I33" s="167">
        <f>IF(ISBLANK(Výsledky!$HK$3),"-",SUM(AN33,AS33,AZ33,BE33,BK33,BQ33))</f>
        <v>30</v>
      </c>
      <c r="J33" s="164">
        <f>IF(ISBLANK(Výsledky!$I$3),"",Výsledky!I85)</f>
        <v>60</v>
      </c>
      <c r="K33" s="152">
        <f>IF(ISBLANK(Výsledky!$P$3),"",Výsledky!P85)</f>
        <v>60</v>
      </c>
      <c r="L33" s="152">
        <f>IF(ISBLANK(Výsledky!$W$3),"",Výsledky!W85)</f>
        <v>50</v>
      </c>
      <c r="M33" s="152">
        <f>IF(ISBLANK(Výsledky!$AD$3),"",Výsledky!AD85)</f>
        <v>70</v>
      </c>
      <c r="N33" s="152">
        <f>IF(ISBLANK(Výsledky!$AK$3),"",Výsledky!AK85)</f>
        <v>30</v>
      </c>
      <c r="O33" s="152">
        <f>IF(ISBLANK(Výsledky!$AR$3),"",Výsledky!AR85)</f>
        <v>80</v>
      </c>
      <c r="P33" s="152">
        <f>IF(ISBLANK(Výsledky!$AY$3),"",Výsledky!AY85)</f>
        <v>80</v>
      </c>
      <c r="Q33" s="152">
        <f>IF(ISBLANK(Výsledky!$BF$3),"",Výsledky!BF85)</f>
        <v>0</v>
      </c>
      <c r="R33" s="152">
        <f>IF(ISBLANK(Výsledky!$BM$3),"",Výsledky!BM85)</f>
        <v>20</v>
      </c>
      <c r="S33" s="152">
        <f>IF(ISBLANK(Výsledky!$BT$3),"",Výsledky!BT85)</f>
        <v>0</v>
      </c>
      <c r="T33" s="152">
        <f>IF(ISBLANK(Výsledky!$CA$3),"",Výsledky!CA85)</f>
        <v>20</v>
      </c>
      <c r="U33" s="152">
        <f>IF(ISBLANK(Výsledky!$CH$3),"",Výsledky!CH85)</f>
        <v>10</v>
      </c>
      <c r="V33" s="152">
        <f>IF(ISBLANK(Výsledky!$CO$3),"",Výsledky!CO85)</f>
        <v>30</v>
      </c>
      <c r="W33" s="152">
        <f>IF(ISBLANK(Výsledky!$CV$3),"",Výsledky!CV85)</f>
        <v>50</v>
      </c>
      <c r="X33" s="152">
        <f>IF(ISBLANK(Výsledky!$DC$3),"",Výsledky!DC85)</f>
        <v>40</v>
      </c>
      <c r="Y33" s="152">
        <f>IF(ISBLANK(Výsledky!$DJ$3),"",Výsledky!DJ85)</f>
        <v>30</v>
      </c>
      <c r="Z33" s="152">
        <f>IF(ISBLANK(Výsledky!$DQ$3),"",Výsledky!DQ85)</f>
        <v>10</v>
      </c>
      <c r="AA33" s="152">
        <f>IF(ISBLANK(Výsledky!$DX$3),"",Výsledky!DX85)</f>
        <v>80</v>
      </c>
      <c r="AB33" s="152">
        <f>IF(ISBLANK(Výsledky!$EE$3),"",Výsledky!EE85)</f>
        <v>30</v>
      </c>
      <c r="AC33" s="152">
        <f>IF(ISBLANK(Výsledky!$EL$3),"",Výsledky!EL85)</f>
        <v>60</v>
      </c>
      <c r="AD33" s="152">
        <f>IF(ISBLANK(Výsledky!$ES$3),"",Výsledky!ES85)</f>
        <v>50</v>
      </c>
      <c r="AE33" s="152">
        <f>IF(ISBLANK(Výsledky!$EZ$3),"",Výsledky!EZ85)</f>
        <v>30</v>
      </c>
      <c r="AF33" s="152">
        <f>IF(ISBLANK(Výsledky!$FG$3),"",Výsledky!FG85)</f>
        <v>10</v>
      </c>
      <c r="AG33" s="152">
        <f>IF(ISBLANK(Výsledky!$FN$3),"",Výsledky!FN85)</f>
        <v>50</v>
      </c>
      <c r="AH33" s="152">
        <f>IF(ISBLANK(Výsledky!$FU$3),"",Výsledky!FU85)</f>
        <v>50</v>
      </c>
      <c r="AI33" s="152" t="str">
        <f>IF(ISBLANK(Výsledky!$GB$3),"",Výsledky!GB85)</f>
        <v>-</v>
      </c>
      <c r="AJ33" s="152">
        <f>IF(ISBLANK(Výsledky!$GI$3),"",Výsledky!GI85)</f>
        <v>30</v>
      </c>
      <c r="AK33" s="152" t="str">
        <f>IF(ISBLANK(Výsledky!$GP$3),"",Výsledky!GP85)</f>
        <v/>
      </c>
      <c r="AL33" s="152">
        <v>0</v>
      </c>
      <c r="AM33" s="152">
        <f>IF(ISBLANK(Výsledky!$HD$3),"",Výsledky!HD85)</f>
        <v>10</v>
      </c>
      <c r="AN33" s="152" t="str">
        <f>IF(ISBLANK(Výsledky!$HK$3),"",Výsledky!HK85)</f>
        <v>-</v>
      </c>
      <c r="AO33" s="152">
        <f>IF(ISBLANK(Výsledky!$HR$3),"",Výsledky!HR85)</f>
        <v>0</v>
      </c>
      <c r="AP33" s="152">
        <f>IF(ISBLANK(Výsledky!$HY$3),"",Výsledky!HY85)</f>
        <v>40</v>
      </c>
      <c r="AQ33" s="152">
        <f>IF(ISBLANK(Výsledky!$IF$3),"",Výsledky!IF85)</f>
        <v>90</v>
      </c>
      <c r="AR33" s="152">
        <f>IF(ISBLANK(Výsledky!$IM$3),"",Výsledky!IM85)</f>
        <v>20</v>
      </c>
      <c r="AS33" s="152">
        <f>IF(ISBLANK(Výsledky!$IT$3),"",Výsledky!IT85)</f>
        <v>30</v>
      </c>
      <c r="AT33" s="152">
        <f>IF(ISBLANK(Výsledky!$JA$3),"",Výsledky!JA85)</f>
        <v>30</v>
      </c>
      <c r="AU33" s="152" t="str">
        <f>IF(ISBLANK(Výsledky!$JH$3),"",Výsledky!JH85)</f>
        <v/>
      </c>
      <c r="AV33" s="152" t="str">
        <f>IF(ISBLANK(Výsledky!$JO$3),"",Výsledky!JO85)</f>
        <v/>
      </c>
      <c r="AW33" s="152" t="str">
        <f>IF(ISBLANK(Výsledky!$JV$3),"",Výsledky!JV85)</f>
        <v/>
      </c>
      <c r="AX33" s="152" t="str">
        <f>IF(ISBLANK(Výsledky!$KC$3),"",Výsledky!KC85)</f>
        <v/>
      </c>
      <c r="AY33" s="152" t="str">
        <f>IF(ISBLANK(Výsledky!$KJ$3),"",Výsledky!KJ85)</f>
        <v/>
      </c>
      <c r="AZ33" s="152" t="str">
        <f>IF(ISBLANK(Výsledky!$KQ$3),"",Výsledky!KQ85)</f>
        <v/>
      </c>
      <c r="BA33" s="152" t="str">
        <f>IF(ISBLANK(Výsledky!$KX$3),"",Výsledky!KX85)</f>
        <v/>
      </c>
      <c r="BB33" s="152" t="str">
        <f>IF(ISBLANK(Výsledky!$LE$3),"",Výsledky!LE85)</f>
        <v/>
      </c>
      <c r="BC33" s="152" t="str">
        <f>IF(ISBLANK(Výsledky!$LL$3),"",Výsledky!LL85)</f>
        <v/>
      </c>
      <c r="BD33" s="152" t="str">
        <f>IF(ISBLANK(Výsledky!$LS$3),"",Výsledky!LS85)</f>
        <v/>
      </c>
      <c r="BE33" s="152" t="str">
        <f>IF(ISBLANK(Výsledky!$LZ$3),"",Výsledky!LZ85)</f>
        <v/>
      </c>
      <c r="BF33" s="152" t="str">
        <f>IF(ISBLANK(Výsledky!$MG$3),"",Výsledky!MG85)</f>
        <v/>
      </c>
      <c r="BG33" s="152" t="str">
        <f>IF(ISBLANK(Výsledky!$MN$3),"",Výsledky!MN85)</f>
        <v/>
      </c>
      <c r="BH33" s="152" t="str">
        <f>IF(ISBLANK(Výsledky!$MU$3),"",Výsledky!MU85)</f>
        <v/>
      </c>
      <c r="BI33" s="152" t="str">
        <f>IF(ISBLANK(Výsledky!$NB$3),"",Výsledky!NB85)</f>
        <v/>
      </c>
      <c r="BJ33" s="152" t="str">
        <f>IF(ISBLANK(Výsledky!$NI$3),"",Výsledky!NI85)</f>
        <v/>
      </c>
      <c r="BK33" s="152" t="str">
        <f>IF(ISBLANK(Výsledky!$NP$3),"",Výsledky!NP85)</f>
        <v/>
      </c>
      <c r="BL33" s="152" t="str">
        <f>IF(ISBLANK(Výsledky!$NW$3),"",Výsledky!NW85)</f>
        <v/>
      </c>
      <c r="BM33" s="152" t="str">
        <f>IF(ISBLANK(Výsledky!$OD$3),"",Výsledky!OD85)</f>
        <v/>
      </c>
      <c r="BN33" s="152" t="str">
        <f>IF(ISBLANK(Výsledky!$OK$3),"",Výsledky!OK85)</f>
        <v/>
      </c>
      <c r="BO33" s="152" t="str">
        <f>IF(ISBLANK(Výsledky!$OR$3),"",Výsledky!OR85)</f>
        <v/>
      </c>
      <c r="BP33" s="152" t="str">
        <f>IF(ISBLANK(Výsledky!$OY$3),"",Výsledky!OY85)</f>
        <v/>
      </c>
      <c r="BQ33" s="152" t="str">
        <f>IF(ISBLANK(Výsledky!$PF$3),"",Výsledky!PF85)</f>
        <v/>
      </c>
      <c r="BR33" s="152" t="str">
        <f>IF(ISBLANK(Výsledky!$PM$3),"",Výsledky!PM85)</f>
        <v/>
      </c>
      <c r="BS33" s="152" t="str">
        <f>IF(ISBLANK(Výsledky!$PT$3),"",Výsledky!PT85)</f>
        <v/>
      </c>
      <c r="BT33" s="153" t="str">
        <f>IF(ISBLANK(Výsledky!$QA$3),"",Výsledky!QA85)</f>
        <v/>
      </c>
      <c r="BU33" s="6"/>
      <c r="BV33" s="10"/>
      <c r="BW33" s="11" t="str">
        <f>Tipy!B36</f>
        <v>Jenda</v>
      </c>
      <c r="BX33" s="9">
        <f t="shared" si="1"/>
        <v>12</v>
      </c>
      <c r="BY33" s="9">
        <f t="shared" si="2"/>
        <v>46</v>
      </c>
      <c r="BZ33" s="9">
        <f t="shared" si="3"/>
        <v>62</v>
      </c>
      <c r="CA33" s="9">
        <f t="shared" si="4"/>
        <v>73</v>
      </c>
      <c r="CB33" s="9">
        <f t="shared" si="5"/>
        <v>77</v>
      </c>
      <c r="CC33" s="9">
        <f t="shared" si="6"/>
        <v>78</v>
      </c>
      <c r="CD33" s="9">
        <f t="shared" si="7"/>
        <v>80</v>
      </c>
      <c r="CE33" s="9" t="e">
        <f t="shared" si="8"/>
        <v>#N/A</v>
      </c>
      <c r="CF33" s="9" t="e">
        <f t="shared" si="9"/>
        <v>#N/A</v>
      </c>
      <c r="CG33" s="9" t="e">
        <f t="shared" si="10"/>
        <v>#N/A</v>
      </c>
      <c r="CH33" s="9" t="e">
        <f t="shared" si="11"/>
        <v>#N/A</v>
      </c>
      <c r="CI33" s="9" t="e">
        <f t="shared" si="12"/>
        <v>#N/A</v>
      </c>
      <c r="CJ33" s="9" t="e">
        <f t="shared" si="13"/>
        <v>#N/A</v>
      </c>
      <c r="CK33" s="9" t="e">
        <f t="shared" si="14"/>
        <v>#N/A</v>
      </c>
      <c r="CL33" s="9" t="e">
        <f t="shared" si="15"/>
        <v>#N/A</v>
      </c>
      <c r="CM33" s="9" t="e">
        <f t="shared" si="16"/>
        <v>#N/A</v>
      </c>
      <c r="CN33" s="9" t="e">
        <f t="shared" si="17"/>
        <v>#N/A</v>
      </c>
      <c r="CO33" s="9" t="e">
        <f t="shared" si="18"/>
        <v>#N/A</v>
      </c>
      <c r="CP33" s="9" t="e">
        <f t="shared" si="19"/>
        <v>#N/A</v>
      </c>
      <c r="CQ33" s="9" t="e">
        <f t="shared" si="20"/>
        <v>#N/A</v>
      </c>
      <c r="CR33" s="9" t="e">
        <f t="shared" si="21"/>
        <v>#N/A</v>
      </c>
      <c r="CS33" s="9" t="e">
        <f t="shared" si="22"/>
        <v>#N/A</v>
      </c>
      <c r="CT33" s="9" t="e">
        <f t="shared" si="23"/>
        <v>#N/A</v>
      </c>
      <c r="CU33" s="9" t="e">
        <f t="shared" si="24"/>
        <v>#N/A</v>
      </c>
      <c r="CV33" s="9" t="e">
        <f t="shared" si="25"/>
        <v>#N/A</v>
      </c>
      <c r="CW33" s="9" t="e">
        <f t="shared" si="26"/>
        <v>#N/A</v>
      </c>
      <c r="CX33" s="9" t="e">
        <f t="shared" si="27"/>
        <v>#N/A</v>
      </c>
      <c r="CY33" s="9" t="e">
        <f t="shared" si="28"/>
        <v>#N/A</v>
      </c>
      <c r="CZ33" s="9" t="e">
        <f t="shared" si="29"/>
        <v>#N/A</v>
      </c>
      <c r="DA33" s="9" t="e">
        <f t="shared" si="30"/>
        <v>#N/A</v>
      </c>
      <c r="DB33" s="9" t="e">
        <f t="shared" si="31"/>
        <v>#N/A</v>
      </c>
      <c r="DC33" s="9" t="e">
        <f t="shared" si="32"/>
        <v>#N/A</v>
      </c>
      <c r="DD33" s="9" t="e">
        <f t="shared" si="33"/>
        <v>#N/A</v>
      </c>
      <c r="DE33" s="9" t="e">
        <f t="shared" si="34"/>
        <v>#N/A</v>
      </c>
      <c r="DF33" s="9" t="e">
        <f t="shared" si="35"/>
        <v>#N/A</v>
      </c>
      <c r="DG33" s="9" t="e">
        <f t="shared" si="36"/>
        <v>#N/A</v>
      </c>
      <c r="DH33" s="9" t="e">
        <f t="shared" si="37"/>
        <v>#N/A</v>
      </c>
      <c r="DI33" s="9" t="e">
        <f t="shared" si="38"/>
        <v>#N/A</v>
      </c>
      <c r="DJ33" s="9" t="e">
        <f t="shared" si="39"/>
        <v>#N/A</v>
      </c>
      <c r="DK33" s="9" t="e">
        <f t="shared" si="40"/>
        <v>#N/A</v>
      </c>
      <c r="DL33" s="9" t="e">
        <f t="shared" si="41"/>
        <v>#N/A</v>
      </c>
      <c r="DM33" s="9" t="e">
        <f t="shared" si="42"/>
        <v>#N/A</v>
      </c>
      <c r="DN33" s="9" t="e">
        <f t="shared" si="43"/>
        <v>#N/A</v>
      </c>
      <c r="DO33" s="9" t="e">
        <f t="shared" si="44"/>
        <v>#N/A</v>
      </c>
      <c r="DP33" s="9" t="e">
        <f t="shared" si="45"/>
        <v>#N/A</v>
      </c>
      <c r="DQ33" s="9" t="e">
        <f t="shared" si="46"/>
        <v>#N/A</v>
      </c>
      <c r="DR33" s="9" t="e">
        <f t="shared" si="47"/>
        <v>#N/A</v>
      </c>
      <c r="DS33" s="9" t="e">
        <f t="shared" si="48"/>
        <v>#N/A</v>
      </c>
      <c r="DT33" s="9" t="e">
        <f t="shared" si="49"/>
        <v>#N/A</v>
      </c>
      <c r="DU33" s="9" t="e">
        <f t="shared" si="50"/>
        <v>#N/A</v>
      </c>
      <c r="DV33" s="9" t="e">
        <f t="shared" si="51"/>
        <v>#N/A</v>
      </c>
      <c r="DW33" s="9" t="e">
        <f t="shared" si="52"/>
        <v>#N/A</v>
      </c>
      <c r="DX33" s="9" t="e">
        <f t="shared" si="53"/>
        <v>#N/A</v>
      </c>
      <c r="DY33" s="9" t="e">
        <f t="shared" si="54"/>
        <v>#N/A</v>
      </c>
      <c r="DZ33" s="9" t="e">
        <f t="shared" si="55"/>
        <v>#N/A</v>
      </c>
      <c r="EA33" s="9" t="e">
        <f t="shared" si="56"/>
        <v>#N/A</v>
      </c>
      <c r="EB33" s="9" t="e">
        <f t="shared" si="57"/>
        <v>#N/A</v>
      </c>
      <c r="EC33" s="9" t="e">
        <f t="shared" si="58"/>
        <v>#N/A</v>
      </c>
      <c r="ED33" s="9" t="e">
        <f t="shared" si="59"/>
        <v>#N/A</v>
      </c>
      <c r="EE33" s="9" t="e">
        <f t="shared" si="60"/>
        <v>#N/A</v>
      </c>
      <c r="EF33" s="9" t="e">
        <f t="shared" si="61"/>
        <v>#N/A</v>
      </c>
      <c r="EG33" s="9" t="e">
        <f t="shared" si="62"/>
        <v>#N/A</v>
      </c>
      <c r="EH33" s="9" t="e">
        <f t="shared" si="63"/>
        <v>#N/A</v>
      </c>
    </row>
    <row r="34" spans="1:138" ht="15.75" customHeight="1">
      <c r="A34" s="1"/>
      <c r="B34" s="155" t="s">
        <v>198</v>
      </c>
      <c r="C34" s="161">
        <f>Tipy!A75</f>
        <v>93</v>
      </c>
      <c r="D34" s="179" t="str">
        <f>Tipy!B75</f>
        <v>Peter Čička</v>
      </c>
      <c r="E34" s="308">
        <f t="shared" si="0"/>
        <v>1230</v>
      </c>
      <c r="F34" s="306">
        <f>IF(ISBLANK(Výsledky!$I$3),"-",SUM(J34:M34,O34,Q34,S34:T34,V34,X34,Z34:AA34,AC34:AE34,AG34:AI34,AK34:AM34,AP34,AR34,AT34:AU34,AW34:AX34,BA34,BC34:BD34,BF34,BH34,BJ34,BL34,BN34,BP34,BR34:BS34))</f>
        <v>820</v>
      </c>
      <c r="G34" s="151">
        <f>IF(ISBLANK(Výsledky!$AK$3),"-",SUM(N34,R34,U34,Y34,AB34,AF34,AV34,BB34,BG34,BI34,BM34,BO34,BT34))</f>
        <v>220</v>
      </c>
      <c r="H34" s="151">
        <f>IF(ISBLANK(Výsledky!$AY$3),"-",SUM(P34,W34,AJ34,AO34,AQ34,AY34))</f>
        <v>130</v>
      </c>
      <c r="I34" s="167">
        <f>IF(ISBLANK(Výsledky!$HK$3),"-",SUM(AN34,AS34,AZ34,BE34,BK34,BQ34))</f>
        <v>60</v>
      </c>
      <c r="J34" s="164">
        <f>IF(ISBLANK(Výsledky!$I$3),"",Výsledky!I81)</f>
        <v>80</v>
      </c>
      <c r="K34" s="152">
        <f>IF(ISBLANK(Výsledky!$P$3),"",Výsledky!P81)</f>
        <v>60</v>
      </c>
      <c r="L34" s="152">
        <f>IF(ISBLANK(Výsledky!$W$3),"",Výsledky!W81)</f>
        <v>0</v>
      </c>
      <c r="M34" s="152">
        <f>IF(ISBLANK(Výsledky!$AD$3),"",Výsledky!AD81)</f>
        <v>70</v>
      </c>
      <c r="N34" s="152">
        <f>IF(ISBLANK(Výsledky!$AK$3),"",Výsledky!AK81)</f>
        <v>30</v>
      </c>
      <c r="O34" s="152">
        <f>IF(ISBLANK(Výsledky!$AR$3),"",Výsledky!AR81)</f>
        <v>60</v>
      </c>
      <c r="P34" s="152">
        <f>IF(ISBLANK(Výsledky!$AY$3),"",Výsledky!AY81)</f>
        <v>20</v>
      </c>
      <c r="Q34" s="152">
        <f>IF(ISBLANK(Výsledky!$BF$3),"",Výsledky!BF81)</f>
        <v>0</v>
      </c>
      <c r="R34" s="152">
        <f>IF(ISBLANK(Výsledky!$BM$3),"",Výsledky!BM81)</f>
        <v>20</v>
      </c>
      <c r="S34" s="152">
        <f>IF(ISBLANK(Výsledky!$BT$3),"",Výsledky!BT81)</f>
        <v>30</v>
      </c>
      <c r="T34" s="152">
        <f>IF(ISBLANK(Výsledky!$CA$3),"",Výsledky!CA81)</f>
        <v>60</v>
      </c>
      <c r="U34" s="152">
        <f>IF(ISBLANK(Výsledky!$CH$3),"",Výsledky!CH81)</f>
        <v>30</v>
      </c>
      <c r="V34" s="152">
        <f>IF(ISBLANK(Výsledky!$CO$3),"",Výsledky!CO81)</f>
        <v>30</v>
      </c>
      <c r="W34" s="152">
        <f>IF(ISBLANK(Výsledky!$CV$3),"",Výsledky!CV81)</f>
        <v>50</v>
      </c>
      <c r="X34" s="152">
        <f>IF(ISBLANK(Výsledky!$DC$3),"",Výsledky!DC81)</f>
        <v>0</v>
      </c>
      <c r="Y34" s="152">
        <f>IF(ISBLANK(Výsledky!$DJ$3),"",Výsledky!DJ81)</f>
        <v>60</v>
      </c>
      <c r="Z34" s="152">
        <f>IF(ISBLANK(Výsledky!$DQ$3),"",Výsledky!DQ81)</f>
        <v>10</v>
      </c>
      <c r="AA34" s="152">
        <f>IF(ISBLANK(Výsledky!$DX$3),"",Výsledky!DX81)</f>
        <v>50</v>
      </c>
      <c r="AB34" s="152">
        <f>IF(ISBLANK(Výsledky!$EE$3),"",Výsledky!EE81)</f>
        <v>50</v>
      </c>
      <c r="AC34" s="152">
        <f>IF(ISBLANK(Výsledky!$EL$3),"",Výsledky!EL81)</f>
        <v>20</v>
      </c>
      <c r="AD34" s="152">
        <f>IF(ISBLANK(Výsledky!$ES$3),"",Výsledky!ES81)</f>
        <v>60</v>
      </c>
      <c r="AE34" s="152">
        <f>IF(ISBLANK(Výsledky!$EZ$3),"",Výsledky!EZ81)</f>
        <v>20</v>
      </c>
      <c r="AF34" s="152">
        <f>IF(ISBLANK(Výsledky!$FG$3),"",Výsledky!FG81)</f>
        <v>30</v>
      </c>
      <c r="AG34" s="152">
        <f>IF(ISBLANK(Výsledky!$FN$3),"",Výsledky!FN81)</f>
        <v>50</v>
      </c>
      <c r="AH34" s="152">
        <f>IF(ISBLANK(Výsledky!$FU$3),"",Výsledky!FU81)</f>
        <v>80</v>
      </c>
      <c r="AI34" s="152">
        <f>IF(ISBLANK(Výsledky!$GB$3),"",Výsledky!GB81)</f>
        <v>0</v>
      </c>
      <c r="AJ34" s="152">
        <f>IF(ISBLANK(Výsledky!$GI$3),"",Výsledky!GI81)</f>
        <v>10</v>
      </c>
      <c r="AK34" s="152" t="str">
        <f>IF(ISBLANK(Výsledky!$GP$3),"",Výsledky!GP81)</f>
        <v/>
      </c>
      <c r="AL34" s="152">
        <v>0</v>
      </c>
      <c r="AM34" s="152">
        <f>IF(ISBLANK(Výsledky!$HD$3),"",Výsledky!HD81)</f>
        <v>30</v>
      </c>
      <c r="AN34" s="152">
        <f>IF(ISBLANK(Výsledky!$HK$3),"",Výsledky!HK81)</f>
        <v>30</v>
      </c>
      <c r="AO34" s="152">
        <f>IF(ISBLANK(Výsledky!$HR$3),"",Výsledky!HR81)</f>
        <v>0</v>
      </c>
      <c r="AP34" s="152">
        <f>IF(ISBLANK(Výsledky!$HY$3),"",Výsledky!HY81)</f>
        <v>30</v>
      </c>
      <c r="AQ34" s="152">
        <f>IF(ISBLANK(Výsledky!$IF$3),"",Výsledky!IF81)</f>
        <v>50</v>
      </c>
      <c r="AR34" s="152">
        <f>IF(ISBLANK(Výsledky!$IM$3),"",Výsledky!IM81)</f>
        <v>20</v>
      </c>
      <c r="AS34" s="152">
        <f>IF(ISBLANK(Výsledky!$IT$3),"",Výsledky!IT81)</f>
        <v>30</v>
      </c>
      <c r="AT34" s="152">
        <f>IF(ISBLANK(Výsledky!$JA$3),"",Výsledky!JA81)</f>
        <v>60</v>
      </c>
      <c r="AU34" s="152" t="str">
        <f>IF(ISBLANK(Výsledky!$JH$3),"",Výsledky!JH81)</f>
        <v/>
      </c>
      <c r="AV34" s="152" t="str">
        <f>IF(ISBLANK(Výsledky!$JO$3),"",Výsledky!JO81)</f>
        <v/>
      </c>
      <c r="AW34" s="152" t="str">
        <f>IF(ISBLANK(Výsledky!$JV$3),"",Výsledky!JV81)</f>
        <v/>
      </c>
      <c r="AX34" s="152" t="str">
        <f>IF(ISBLANK(Výsledky!$KC$3),"",Výsledky!KC81)</f>
        <v/>
      </c>
      <c r="AY34" s="152" t="str">
        <f>IF(ISBLANK(Výsledky!$KJ$3),"",Výsledky!KJ81)</f>
        <v/>
      </c>
      <c r="AZ34" s="152" t="str">
        <f>IF(ISBLANK(Výsledky!$KQ$3),"",Výsledky!KQ81)</f>
        <v/>
      </c>
      <c r="BA34" s="152" t="str">
        <f>IF(ISBLANK(Výsledky!$KX$3),"",Výsledky!KX81)</f>
        <v/>
      </c>
      <c r="BB34" s="152" t="str">
        <f>IF(ISBLANK(Výsledky!$LE$3),"",Výsledky!LE81)</f>
        <v/>
      </c>
      <c r="BC34" s="152" t="str">
        <f>IF(ISBLANK(Výsledky!$LL$3),"",Výsledky!LL81)</f>
        <v/>
      </c>
      <c r="BD34" s="152" t="str">
        <f>IF(ISBLANK(Výsledky!$LS$3),"",Výsledky!LS81)</f>
        <v/>
      </c>
      <c r="BE34" s="152" t="str">
        <f>IF(ISBLANK(Výsledky!$LZ$3),"",Výsledky!LZ81)</f>
        <v/>
      </c>
      <c r="BF34" s="152" t="str">
        <f>IF(ISBLANK(Výsledky!$MG$3),"",Výsledky!MG81)</f>
        <v/>
      </c>
      <c r="BG34" s="152" t="str">
        <f>IF(ISBLANK(Výsledky!$MN$3),"",Výsledky!MN81)</f>
        <v/>
      </c>
      <c r="BH34" s="152" t="str">
        <f>IF(ISBLANK(Výsledky!$MU$3),"",Výsledky!MU81)</f>
        <v/>
      </c>
      <c r="BI34" s="152" t="str">
        <f>IF(ISBLANK(Výsledky!$NB$3),"",Výsledky!NB81)</f>
        <v/>
      </c>
      <c r="BJ34" s="152" t="str">
        <f>IF(ISBLANK(Výsledky!$NI$3),"",Výsledky!NI81)</f>
        <v/>
      </c>
      <c r="BK34" s="152" t="str">
        <f>IF(ISBLANK(Výsledky!$NP$3),"",Výsledky!NP81)</f>
        <v/>
      </c>
      <c r="BL34" s="152" t="str">
        <f>IF(ISBLANK(Výsledky!$NW$3),"",Výsledky!NW81)</f>
        <v/>
      </c>
      <c r="BM34" s="152" t="str">
        <f>IF(ISBLANK(Výsledky!$OD$3),"",Výsledky!OD81)</f>
        <v/>
      </c>
      <c r="BN34" s="152" t="str">
        <f>IF(ISBLANK(Výsledky!$OK$3),"",Výsledky!OK81)</f>
        <v/>
      </c>
      <c r="BO34" s="152" t="str">
        <f>IF(ISBLANK(Výsledky!$OR$3),"",Výsledky!OR81)</f>
        <v/>
      </c>
      <c r="BP34" s="152" t="str">
        <f>IF(ISBLANK(Výsledky!$OY$3),"",Výsledky!OY81)</f>
        <v/>
      </c>
      <c r="BQ34" s="152" t="str">
        <f>IF(ISBLANK(Výsledky!$PF$3),"",Výsledky!PF81)</f>
        <v/>
      </c>
      <c r="BR34" s="152" t="str">
        <f>IF(ISBLANK(Výsledky!$PM$3),"",Výsledky!PM81)</f>
        <v/>
      </c>
      <c r="BS34" s="152" t="str">
        <f>IF(ISBLANK(Výsledky!$PT$3),"",Výsledky!PT81)</f>
        <v/>
      </c>
      <c r="BT34" s="153" t="str">
        <f>IF(ISBLANK(Výsledky!$QA$3),"",Výsledky!QA81)</f>
        <v/>
      </c>
      <c r="BU34" s="6"/>
      <c r="BV34" s="10"/>
      <c r="BW34" s="11" t="str">
        <f>Tipy!B37</f>
        <v>jimbo</v>
      </c>
      <c r="BX34" s="9">
        <f t="shared" si="1"/>
        <v>89</v>
      </c>
      <c r="BY34" s="9">
        <f t="shared" si="2"/>
        <v>93</v>
      </c>
      <c r="BZ34" s="9">
        <f t="shared" si="3"/>
        <v>95</v>
      </c>
      <c r="CA34" s="9">
        <f t="shared" si="4"/>
        <v>96</v>
      </c>
      <c r="CB34" s="9">
        <f t="shared" si="5"/>
        <v>96</v>
      </c>
      <c r="CC34" s="9">
        <f t="shared" si="6"/>
        <v>98</v>
      </c>
      <c r="CD34" s="9">
        <f t="shared" si="7"/>
        <v>98</v>
      </c>
      <c r="CE34" s="9" t="e">
        <f t="shared" si="8"/>
        <v>#N/A</v>
      </c>
      <c r="CF34" s="9" t="e">
        <f t="shared" si="9"/>
        <v>#N/A</v>
      </c>
      <c r="CG34" s="9" t="e">
        <f t="shared" si="10"/>
        <v>#N/A</v>
      </c>
      <c r="CH34" s="9" t="e">
        <f t="shared" si="11"/>
        <v>#N/A</v>
      </c>
      <c r="CI34" s="9" t="e">
        <f t="shared" si="12"/>
        <v>#N/A</v>
      </c>
      <c r="CJ34" s="9" t="e">
        <f t="shared" si="13"/>
        <v>#N/A</v>
      </c>
      <c r="CK34" s="9" t="e">
        <f t="shared" si="14"/>
        <v>#N/A</v>
      </c>
      <c r="CL34" s="9" t="e">
        <f t="shared" si="15"/>
        <v>#N/A</v>
      </c>
      <c r="CM34" s="9" t="e">
        <f t="shared" si="16"/>
        <v>#N/A</v>
      </c>
      <c r="CN34" s="9" t="e">
        <f t="shared" si="17"/>
        <v>#N/A</v>
      </c>
      <c r="CO34" s="9" t="e">
        <f t="shared" si="18"/>
        <v>#N/A</v>
      </c>
      <c r="CP34" s="9" t="e">
        <f t="shared" si="19"/>
        <v>#N/A</v>
      </c>
      <c r="CQ34" s="9" t="e">
        <f t="shared" si="20"/>
        <v>#N/A</v>
      </c>
      <c r="CR34" s="9" t="e">
        <f t="shared" si="21"/>
        <v>#N/A</v>
      </c>
      <c r="CS34" s="9" t="e">
        <f t="shared" si="22"/>
        <v>#N/A</v>
      </c>
      <c r="CT34" s="9" t="e">
        <f t="shared" si="23"/>
        <v>#N/A</v>
      </c>
      <c r="CU34" s="9" t="e">
        <f t="shared" si="24"/>
        <v>#N/A</v>
      </c>
      <c r="CV34" s="9" t="e">
        <f t="shared" si="25"/>
        <v>#N/A</v>
      </c>
      <c r="CW34" s="9" t="e">
        <f t="shared" si="26"/>
        <v>#N/A</v>
      </c>
      <c r="CX34" s="9" t="e">
        <f t="shared" si="27"/>
        <v>#N/A</v>
      </c>
      <c r="CY34" s="9" t="e">
        <f t="shared" si="28"/>
        <v>#N/A</v>
      </c>
      <c r="CZ34" s="9" t="e">
        <f t="shared" si="29"/>
        <v>#N/A</v>
      </c>
      <c r="DA34" s="9" t="e">
        <f t="shared" si="30"/>
        <v>#N/A</v>
      </c>
      <c r="DB34" s="9" t="e">
        <f t="shared" si="31"/>
        <v>#N/A</v>
      </c>
      <c r="DC34" s="9" t="e">
        <f t="shared" si="32"/>
        <v>#N/A</v>
      </c>
      <c r="DD34" s="9" t="e">
        <f t="shared" si="33"/>
        <v>#N/A</v>
      </c>
      <c r="DE34" s="9" t="e">
        <f t="shared" si="34"/>
        <v>#N/A</v>
      </c>
      <c r="DF34" s="9" t="e">
        <f t="shared" si="35"/>
        <v>#N/A</v>
      </c>
      <c r="DG34" s="9" t="e">
        <f t="shared" si="36"/>
        <v>#N/A</v>
      </c>
      <c r="DH34" s="9" t="e">
        <f t="shared" si="37"/>
        <v>#N/A</v>
      </c>
      <c r="DI34" s="9" t="e">
        <f t="shared" si="38"/>
        <v>#N/A</v>
      </c>
      <c r="DJ34" s="9" t="e">
        <f t="shared" si="39"/>
        <v>#N/A</v>
      </c>
      <c r="DK34" s="9" t="e">
        <f t="shared" si="40"/>
        <v>#N/A</v>
      </c>
      <c r="DL34" s="9" t="e">
        <f t="shared" si="41"/>
        <v>#N/A</v>
      </c>
      <c r="DM34" s="9" t="e">
        <f t="shared" si="42"/>
        <v>#N/A</v>
      </c>
      <c r="DN34" s="9" t="e">
        <f t="shared" si="43"/>
        <v>#N/A</v>
      </c>
      <c r="DO34" s="9" t="e">
        <f t="shared" si="44"/>
        <v>#N/A</v>
      </c>
      <c r="DP34" s="9" t="e">
        <f t="shared" si="45"/>
        <v>#N/A</v>
      </c>
      <c r="DQ34" s="9" t="e">
        <f t="shared" si="46"/>
        <v>#N/A</v>
      </c>
      <c r="DR34" s="9" t="e">
        <f t="shared" si="47"/>
        <v>#N/A</v>
      </c>
      <c r="DS34" s="9" t="e">
        <f t="shared" si="48"/>
        <v>#N/A</v>
      </c>
      <c r="DT34" s="9" t="e">
        <f t="shared" si="49"/>
        <v>#N/A</v>
      </c>
      <c r="DU34" s="9" t="e">
        <f t="shared" si="50"/>
        <v>#N/A</v>
      </c>
      <c r="DV34" s="9" t="e">
        <f t="shared" si="51"/>
        <v>#N/A</v>
      </c>
      <c r="DW34" s="9" t="e">
        <f t="shared" si="52"/>
        <v>#N/A</v>
      </c>
      <c r="DX34" s="9" t="e">
        <f t="shared" si="53"/>
        <v>#N/A</v>
      </c>
      <c r="DY34" s="9" t="e">
        <f t="shared" si="54"/>
        <v>#N/A</v>
      </c>
      <c r="DZ34" s="9" t="e">
        <f t="shared" si="55"/>
        <v>#N/A</v>
      </c>
      <c r="EA34" s="9" t="e">
        <f t="shared" si="56"/>
        <v>#N/A</v>
      </c>
      <c r="EB34" s="9" t="e">
        <f t="shared" si="57"/>
        <v>#N/A</v>
      </c>
      <c r="EC34" s="9" t="e">
        <f t="shared" si="58"/>
        <v>#N/A</v>
      </c>
      <c r="ED34" s="9" t="e">
        <f t="shared" si="59"/>
        <v>#N/A</v>
      </c>
      <c r="EE34" s="9" t="e">
        <f t="shared" si="60"/>
        <v>#N/A</v>
      </c>
      <c r="EF34" s="9" t="e">
        <f t="shared" si="61"/>
        <v>#N/A</v>
      </c>
      <c r="EG34" s="9" t="e">
        <f t="shared" si="62"/>
        <v>#N/A</v>
      </c>
      <c r="EH34" s="9" t="e">
        <f t="shared" si="63"/>
        <v>#N/A</v>
      </c>
    </row>
    <row r="35" spans="1:138" ht="15.75" customHeight="1">
      <c r="A35" s="1"/>
      <c r="B35" s="155" t="s">
        <v>199</v>
      </c>
      <c r="C35" s="161">
        <f>Tipy!A78</f>
        <v>50</v>
      </c>
      <c r="D35" s="179" t="str">
        <f>Tipy!B78</f>
        <v>Pikain</v>
      </c>
      <c r="E35" s="308">
        <f t="shared" ref="E35:E66" si="64">SUM(F35:I35)</f>
        <v>1210</v>
      </c>
      <c r="F35" s="306">
        <f>IF(ISBLANK(Výsledky!$I$3),"-",SUM(J35:M35,O35,Q35,S35:T35,V35,X35,Z35:AA35,AC35:AE35,AG35:AI35,AK35:AM35,AP35,AR35,AT35:AU35,AW35:AX35,BA35,BC35:BD35,BF35,BH35,BJ35,BL35,BN35,BP35,BR35:BS35))</f>
        <v>800</v>
      </c>
      <c r="G35" s="151">
        <f>IF(ISBLANK(Výsledky!$AK$3),"-",SUM(N35,R35,U35,Y35,AB35,AF35,AV35,BB35,BG35,BI35,BM35,BO35,BT35))</f>
        <v>210</v>
      </c>
      <c r="H35" s="151">
        <f>IF(ISBLANK(Výsledky!$AY$3),"-",SUM(P35,W35,AJ35,AO35,AQ35,AY35))</f>
        <v>180</v>
      </c>
      <c r="I35" s="167">
        <f>IF(ISBLANK(Výsledky!$HK$3),"-",SUM(AN35,AS35,AZ35,BE35,BK35,BQ35))</f>
        <v>20</v>
      </c>
      <c r="J35" s="164">
        <f>IF(ISBLANK(Výsledky!$I$3),"",Výsledky!I84)</f>
        <v>80</v>
      </c>
      <c r="K35" s="152">
        <f>IF(ISBLANK(Výsledky!$P$3),"",Výsledky!P84)</f>
        <v>60</v>
      </c>
      <c r="L35" s="152">
        <f>IF(ISBLANK(Výsledky!$W$3),"",Výsledky!W84)</f>
        <v>30</v>
      </c>
      <c r="M35" s="152">
        <f>IF(ISBLANK(Výsledky!$AD$3),"",Výsledky!AD84)</f>
        <v>60</v>
      </c>
      <c r="N35" s="152">
        <f>IF(ISBLANK(Výsledky!$AK$3),"",Výsledky!AK84)</f>
        <v>30</v>
      </c>
      <c r="O35" s="152">
        <f>IF(ISBLANK(Výsledky!$AR$3),"",Výsledky!AR84)</f>
        <v>60</v>
      </c>
      <c r="P35" s="152">
        <f>IF(ISBLANK(Výsledky!$AY$3),"",Výsledky!AY84)</f>
        <v>30</v>
      </c>
      <c r="Q35" s="152">
        <f>IF(ISBLANK(Výsledky!$BF$3),"",Výsledky!BF84)</f>
        <v>40</v>
      </c>
      <c r="R35" s="152">
        <f>IF(ISBLANK(Výsledky!$BM$3),"",Výsledky!BM84)</f>
        <v>0</v>
      </c>
      <c r="S35" s="152">
        <f>IF(ISBLANK(Výsledky!$BT$3),"",Výsledky!BT84)</f>
        <v>40</v>
      </c>
      <c r="T35" s="152">
        <f>IF(ISBLANK(Výsledky!$CA$3),"",Výsledky!CA84)</f>
        <v>50</v>
      </c>
      <c r="U35" s="152">
        <f>IF(ISBLANK(Výsledky!$CH$3),"",Výsledky!CH84)</f>
        <v>40</v>
      </c>
      <c r="V35" s="152">
        <f>IF(ISBLANK(Výsledky!$CO$3),"",Výsledky!CO84)</f>
        <v>50</v>
      </c>
      <c r="W35" s="152">
        <f>IF(ISBLANK(Výsledky!$CV$3),"",Výsledky!CV84)</f>
        <v>30</v>
      </c>
      <c r="X35" s="152">
        <f>IF(ISBLANK(Výsledky!$DC$3),"",Výsledky!DC84)</f>
        <v>0</v>
      </c>
      <c r="Y35" s="152">
        <f>IF(ISBLANK(Výsledky!$DJ$3),"",Výsledky!DJ84)</f>
        <v>40</v>
      </c>
      <c r="Z35" s="152">
        <f>IF(ISBLANK(Výsledky!$DQ$3),"",Výsledky!DQ84)</f>
        <v>10</v>
      </c>
      <c r="AA35" s="152">
        <f>IF(ISBLANK(Výsledky!$DX$3),"",Výsledky!DX84)</f>
        <v>50</v>
      </c>
      <c r="AB35" s="152">
        <f>IF(ISBLANK(Výsledky!$EE$3),"",Výsledky!EE84)</f>
        <v>60</v>
      </c>
      <c r="AC35" s="152">
        <f>IF(ISBLANK(Výsledky!$EL$3),"",Výsledky!EL84)</f>
        <v>50</v>
      </c>
      <c r="AD35" s="152">
        <f>IF(ISBLANK(Výsledky!$ES$3),"",Výsledky!ES84)</f>
        <v>20</v>
      </c>
      <c r="AE35" s="152">
        <f>IF(ISBLANK(Výsledky!$EZ$3),"",Výsledky!EZ84)</f>
        <v>20</v>
      </c>
      <c r="AF35" s="152">
        <f>IF(ISBLANK(Výsledky!$FG$3),"",Výsledky!FG84)</f>
        <v>40</v>
      </c>
      <c r="AG35" s="152">
        <f>IF(ISBLANK(Výsledky!$FN$3),"",Výsledky!FN84)</f>
        <v>50</v>
      </c>
      <c r="AH35" s="152">
        <f>IF(ISBLANK(Výsledky!$FU$3),"",Výsledky!FU84)</f>
        <v>50</v>
      </c>
      <c r="AI35" s="152">
        <f>IF(ISBLANK(Výsledky!$GB$3),"",Výsledky!GB84)</f>
        <v>0</v>
      </c>
      <c r="AJ35" s="152">
        <f>IF(ISBLANK(Výsledky!$GI$3),"",Výsledky!GI84)</f>
        <v>40</v>
      </c>
      <c r="AK35" s="152" t="str">
        <f>IF(ISBLANK(Výsledky!$GP$3),"",Výsledky!GP84)</f>
        <v/>
      </c>
      <c r="AL35" s="152">
        <v>0</v>
      </c>
      <c r="AM35" s="152">
        <f>IF(ISBLANK(Výsledky!$HD$3),"",Výsledky!HD84)</f>
        <v>0</v>
      </c>
      <c r="AN35" s="152">
        <f>IF(ISBLANK(Výsledky!$HK$3),"",Výsledky!HK84)</f>
        <v>20</v>
      </c>
      <c r="AO35" s="152">
        <f>IF(ISBLANK(Výsledky!$HR$3),"",Výsledky!HR84)</f>
        <v>0</v>
      </c>
      <c r="AP35" s="152">
        <f>IF(ISBLANK(Výsledky!$HY$3),"",Výsledky!HY84)</f>
        <v>50</v>
      </c>
      <c r="AQ35" s="152">
        <f>IF(ISBLANK(Výsledky!$IF$3),"",Výsledky!IF84)</f>
        <v>80</v>
      </c>
      <c r="AR35" s="152">
        <f>IF(ISBLANK(Výsledky!$IM$3),"",Výsledky!IM84)</f>
        <v>30</v>
      </c>
      <c r="AS35" s="152" t="str">
        <f>IF(ISBLANK(Výsledky!$IT$3),"",Výsledky!IT84)</f>
        <v>-</v>
      </c>
      <c r="AT35" s="152" t="str">
        <f>IF(ISBLANK(Výsledky!$JA$3),"",Výsledky!JA84)</f>
        <v>-</v>
      </c>
      <c r="AU35" s="152" t="str">
        <f>IF(ISBLANK(Výsledky!$JH$3),"",Výsledky!JH84)</f>
        <v/>
      </c>
      <c r="AV35" s="152" t="str">
        <f>IF(ISBLANK(Výsledky!$JO$3),"",Výsledky!JO84)</f>
        <v/>
      </c>
      <c r="AW35" s="152" t="str">
        <f>IF(ISBLANK(Výsledky!$JV$3),"",Výsledky!JV84)</f>
        <v/>
      </c>
      <c r="AX35" s="152" t="str">
        <f>IF(ISBLANK(Výsledky!$KC$3),"",Výsledky!KC84)</f>
        <v/>
      </c>
      <c r="AY35" s="152" t="str">
        <f>IF(ISBLANK(Výsledky!$KJ$3),"",Výsledky!KJ84)</f>
        <v/>
      </c>
      <c r="AZ35" s="152" t="str">
        <f>IF(ISBLANK(Výsledky!$KQ$3),"",Výsledky!KQ84)</f>
        <v/>
      </c>
      <c r="BA35" s="152" t="str">
        <f>IF(ISBLANK(Výsledky!$KX$3),"",Výsledky!KX84)</f>
        <v/>
      </c>
      <c r="BB35" s="152" t="str">
        <f>IF(ISBLANK(Výsledky!$LE$3),"",Výsledky!LE84)</f>
        <v/>
      </c>
      <c r="BC35" s="152" t="str">
        <f>IF(ISBLANK(Výsledky!$LL$3),"",Výsledky!LL84)</f>
        <v/>
      </c>
      <c r="BD35" s="152" t="str">
        <f>IF(ISBLANK(Výsledky!$LS$3),"",Výsledky!LS84)</f>
        <v/>
      </c>
      <c r="BE35" s="152" t="str">
        <f>IF(ISBLANK(Výsledky!$LZ$3),"",Výsledky!LZ84)</f>
        <v/>
      </c>
      <c r="BF35" s="152" t="str">
        <f>IF(ISBLANK(Výsledky!$MG$3),"",Výsledky!MG84)</f>
        <v/>
      </c>
      <c r="BG35" s="152" t="str">
        <f>IF(ISBLANK(Výsledky!$MN$3),"",Výsledky!MN84)</f>
        <v/>
      </c>
      <c r="BH35" s="152" t="str">
        <f>IF(ISBLANK(Výsledky!$MU$3),"",Výsledky!MU84)</f>
        <v/>
      </c>
      <c r="BI35" s="152" t="str">
        <f>IF(ISBLANK(Výsledky!$NB$3),"",Výsledky!NB84)</f>
        <v/>
      </c>
      <c r="BJ35" s="152" t="str">
        <f>IF(ISBLANK(Výsledky!$NI$3),"",Výsledky!NI84)</f>
        <v/>
      </c>
      <c r="BK35" s="152" t="str">
        <f>IF(ISBLANK(Výsledky!$NP$3),"",Výsledky!NP84)</f>
        <v/>
      </c>
      <c r="BL35" s="152" t="str">
        <f>IF(ISBLANK(Výsledky!$NW$3),"",Výsledky!NW84)</f>
        <v/>
      </c>
      <c r="BM35" s="152" t="str">
        <f>IF(ISBLANK(Výsledky!$OD$3),"",Výsledky!OD84)</f>
        <v/>
      </c>
      <c r="BN35" s="152" t="str">
        <f>IF(ISBLANK(Výsledky!$OK$3),"",Výsledky!OK84)</f>
        <v/>
      </c>
      <c r="BO35" s="152" t="str">
        <f>IF(ISBLANK(Výsledky!$OR$3),"",Výsledky!OR84)</f>
        <v/>
      </c>
      <c r="BP35" s="152" t="str">
        <f>IF(ISBLANK(Výsledky!$OY$3),"",Výsledky!OY84)</f>
        <v/>
      </c>
      <c r="BQ35" s="152" t="str">
        <f>IF(ISBLANK(Výsledky!$PF$3),"",Výsledky!PF84)</f>
        <v/>
      </c>
      <c r="BR35" s="152" t="str">
        <f>IF(ISBLANK(Výsledky!$PM$3),"",Výsledky!PM84)</f>
        <v/>
      </c>
      <c r="BS35" s="152" t="str">
        <f>IF(ISBLANK(Výsledky!$PT$3),"",Výsledky!PT84)</f>
        <v/>
      </c>
      <c r="BT35" s="153" t="str">
        <f>IF(ISBLANK(Výsledky!$QA$3),"",Výsledky!QA84)</f>
        <v/>
      </c>
      <c r="BU35" s="6"/>
      <c r="BV35" s="10"/>
      <c r="BW35" s="11" t="str">
        <f>Tipy!B38</f>
        <v>Jiri Vlacilik</v>
      </c>
      <c r="BX35" s="9">
        <f t="shared" si="1"/>
        <v>98</v>
      </c>
      <c r="BY35" s="9">
        <f t="shared" si="2"/>
        <v>99</v>
      </c>
      <c r="BZ35" s="9">
        <f t="shared" si="3"/>
        <v>94</v>
      </c>
      <c r="CA35" s="9">
        <f t="shared" si="4"/>
        <v>95</v>
      </c>
      <c r="CB35" s="9">
        <f t="shared" si="5"/>
        <v>95</v>
      </c>
      <c r="CC35" s="9">
        <f t="shared" si="6"/>
        <v>97</v>
      </c>
      <c r="CD35" s="9">
        <f t="shared" si="7"/>
        <v>97</v>
      </c>
      <c r="CE35" s="9" t="e">
        <f t="shared" si="8"/>
        <v>#N/A</v>
      </c>
      <c r="CF35" s="9" t="e">
        <f t="shared" si="9"/>
        <v>#N/A</v>
      </c>
      <c r="CG35" s="9" t="e">
        <f t="shared" si="10"/>
        <v>#N/A</v>
      </c>
      <c r="CH35" s="9" t="e">
        <f t="shared" si="11"/>
        <v>#N/A</v>
      </c>
      <c r="CI35" s="9" t="e">
        <f t="shared" si="12"/>
        <v>#N/A</v>
      </c>
      <c r="CJ35" s="9" t="e">
        <f t="shared" si="13"/>
        <v>#N/A</v>
      </c>
      <c r="CK35" s="9" t="e">
        <f t="shared" si="14"/>
        <v>#N/A</v>
      </c>
      <c r="CL35" s="9" t="e">
        <f t="shared" si="15"/>
        <v>#N/A</v>
      </c>
      <c r="CM35" s="9" t="e">
        <f t="shared" si="16"/>
        <v>#N/A</v>
      </c>
      <c r="CN35" s="9" t="e">
        <f t="shared" si="17"/>
        <v>#N/A</v>
      </c>
      <c r="CO35" s="9" t="e">
        <f t="shared" si="18"/>
        <v>#N/A</v>
      </c>
      <c r="CP35" s="9" t="e">
        <f t="shared" si="19"/>
        <v>#N/A</v>
      </c>
      <c r="CQ35" s="9" t="e">
        <f t="shared" si="20"/>
        <v>#N/A</v>
      </c>
      <c r="CR35" s="9" t="e">
        <f t="shared" si="21"/>
        <v>#N/A</v>
      </c>
      <c r="CS35" s="9" t="e">
        <f t="shared" si="22"/>
        <v>#N/A</v>
      </c>
      <c r="CT35" s="9" t="e">
        <f t="shared" si="23"/>
        <v>#N/A</v>
      </c>
      <c r="CU35" s="9" t="e">
        <f t="shared" si="24"/>
        <v>#N/A</v>
      </c>
      <c r="CV35" s="9" t="e">
        <f t="shared" si="25"/>
        <v>#N/A</v>
      </c>
      <c r="CW35" s="9" t="e">
        <f t="shared" si="26"/>
        <v>#N/A</v>
      </c>
      <c r="CX35" s="9" t="e">
        <f t="shared" si="27"/>
        <v>#N/A</v>
      </c>
      <c r="CY35" s="9" t="e">
        <f t="shared" si="28"/>
        <v>#N/A</v>
      </c>
      <c r="CZ35" s="9" t="e">
        <f t="shared" si="29"/>
        <v>#N/A</v>
      </c>
      <c r="DA35" s="9" t="e">
        <f t="shared" si="30"/>
        <v>#N/A</v>
      </c>
      <c r="DB35" s="9" t="e">
        <f t="shared" si="31"/>
        <v>#N/A</v>
      </c>
      <c r="DC35" s="9" t="e">
        <f t="shared" si="32"/>
        <v>#N/A</v>
      </c>
      <c r="DD35" s="9" t="e">
        <f t="shared" si="33"/>
        <v>#N/A</v>
      </c>
      <c r="DE35" s="9" t="e">
        <f t="shared" si="34"/>
        <v>#N/A</v>
      </c>
      <c r="DF35" s="9" t="e">
        <f t="shared" si="35"/>
        <v>#N/A</v>
      </c>
      <c r="DG35" s="9" t="e">
        <f t="shared" si="36"/>
        <v>#N/A</v>
      </c>
      <c r="DH35" s="9" t="e">
        <f t="shared" si="37"/>
        <v>#N/A</v>
      </c>
      <c r="DI35" s="9" t="e">
        <f t="shared" si="38"/>
        <v>#N/A</v>
      </c>
      <c r="DJ35" s="9" t="e">
        <f t="shared" si="39"/>
        <v>#N/A</v>
      </c>
      <c r="DK35" s="9" t="e">
        <f t="shared" si="40"/>
        <v>#N/A</v>
      </c>
      <c r="DL35" s="9" t="e">
        <f t="shared" si="41"/>
        <v>#N/A</v>
      </c>
      <c r="DM35" s="9" t="e">
        <f t="shared" si="42"/>
        <v>#N/A</v>
      </c>
      <c r="DN35" s="9" t="e">
        <f t="shared" si="43"/>
        <v>#N/A</v>
      </c>
      <c r="DO35" s="9" t="e">
        <f t="shared" si="44"/>
        <v>#N/A</v>
      </c>
      <c r="DP35" s="9" t="e">
        <f t="shared" si="45"/>
        <v>#N/A</v>
      </c>
      <c r="DQ35" s="9" t="e">
        <f t="shared" si="46"/>
        <v>#N/A</v>
      </c>
      <c r="DR35" s="9" t="e">
        <f t="shared" si="47"/>
        <v>#N/A</v>
      </c>
      <c r="DS35" s="9" t="e">
        <f t="shared" si="48"/>
        <v>#N/A</v>
      </c>
      <c r="DT35" s="9" t="e">
        <f t="shared" si="49"/>
        <v>#N/A</v>
      </c>
      <c r="DU35" s="9" t="e">
        <f t="shared" si="50"/>
        <v>#N/A</v>
      </c>
      <c r="DV35" s="9" t="e">
        <f t="shared" si="51"/>
        <v>#N/A</v>
      </c>
      <c r="DW35" s="9" t="e">
        <f t="shared" si="52"/>
        <v>#N/A</v>
      </c>
      <c r="DX35" s="9" t="e">
        <f t="shared" si="53"/>
        <v>#N/A</v>
      </c>
      <c r="DY35" s="9" t="e">
        <f t="shared" si="54"/>
        <v>#N/A</v>
      </c>
      <c r="DZ35" s="9" t="e">
        <f t="shared" si="55"/>
        <v>#N/A</v>
      </c>
      <c r="EA35" s="9" t="e">
        <f t="shared" si="56"/>
        <v>#N/A</v>
      </c>
      <c r="EB35" s="9" t="e">
        <f t="shared" si="57"/>
        <v>#N/A</v>
      </c>
      <c r="EC35" s="9" t="e">
        <f t="shared" si="58"/>
        <v>#N/A</v>
      </c>
      <c r="ED35" s="9" t="e">
        <f t="shared" si="59"/>
        <v>#N/A</v>
      </c>
      <c r="EE35" s="9" t="e">
        <f t="shared" si="60"/>
        <v>#N/A</v>
      </c>
      <c r="EF35" s="9" t="e">
        <f t="shared" si="61"/>
        <v>#N/A</v>
      </c>
      <c r="EG35" s="9" t="e">
        <f t="shared" si="62"/>
        <v>#N/A</v>
      </c>
      <c r="EH35" s="9" t="e">
        <f t="shared" si="63"/>
        <v>#N/A</v>
      </c>
    </row>
    <row r="36" spans="1:138" ht="15.75" customHeight="1">
      <c r="A36" s="1"/>
      <c r="B36" s="155" t="s">
        <v>200</v>
      </c>
      <c r="C36" s="161">
        <f>Tipy!A16</f>
        <v>35</v>
      </c>
      <c r="D36" s="179" t="str">
        <f>Tipy!B16</f>
        <v>Cali</v>
      </c>
      <c r="E36" s="308">
        <f t="shared" si="64"/>
        <v>1200</v>
      </c>
      <c r="F36" s="306">
        <f>IF(ISBLANK(Výsledky!$I$3),"-",SUM(J36:M36,O36,Q36,S36:T36,V36,X36,Z36:AA36,AC36:AE36,AG36:AI36,AK36:AM36,AP36,AR36,AT36:AU36,AW36:AX36,BA36,BC36:BD36,BF36,BH36,BJ36,BL36,BN36,BP36,BR36:BS36))</f>
        <v>850</v>
      </c>
      <c r="G36" s="151">
        <f>IF(ISBLANK(Výsledky!$AK$3),"-",SUM(N36,R36,U36,Y36,AB36,AF36,AV36,BB36,BG36,BI36,BM36,BO36,BT36))</f>
        <v>170</v>
      </c>
      <c r="H36" s="151">
        <f>IF(ISBLANK(Výsledky!$AY$3),"-",SUM(P36,W36,AJ36,AO36,AQ36,AY36))</f>
        <v>140</v>
      </c>
      <c r="I36" s="167">
        <f>IF(ISBLANK(Výsledky!$HK$3),"-",SUM(AN36,AS36,AZ36,BE36,BK36,BQ36))</f>
        <v>40</v>
      </c>
      <c r="J36" s="164">
        <f>IF(ISBLANK(Výsledky!$I$3),"",Výsledky!I22)</f>
        <v>60</v>
      </c>
      <c r="K36" s="152">
        <f>IF(ISBLANK(Výsledky!$P$3),"",Výsledky!P22)</f>
        <v>80</v>
      </c>
      <c r="L36" s="152">
        <f>IF(ISBLANK(Výsledky!$W$3),"",Výsledky!W22)</f>
        <v>80</v>
      </c>
      <c r="M36" s="152">
        <f>IF(ISBLANK(Výsledky!$AD$3),"",Výsledky!AD22)</f>
        <v>30</v>
      </c>
      <c r="N36" s="152" t="str">
        <f>IF(ISBLANK(Výsledky!$AK$3),"",Výsledky!AK22)</f>
        <v>-</v>
      </c>
      <c r="O36" s="152">
        <f>IF(ISBLANK(Výsledky!$AR$3),"",Výsledky!AR22)</f>
        <v>60</v>
      </c>
      <c r="P36" s="152">
        <f>IF(ISBLANK(Výsledky!$AY$3),"",Výsledky!AY22)</f>
        <v>30</v>
      </c>
      <c r="Q36" s="152">
        <f>IF(ISBLANK(Výsledky!$BF$3),"",Výsledky!BF22)</f>
        <v>40</v>
      </c>
      <c r="R36" s="152">
        <f>IF(ISBLANK(Výsledky!$BM$3),"",Výsledky!BM22)</f>
        <v>50</v>
      </c>
      <c r="S36" s="152" t="str">
        <f>IF(ISBLANK(Výsledky!$BT$3),"",Výsledky!BT22)</f>
        <v>-</v>
      </c>
      <c r="T36" s="152">
        <f>IF(ISBLANK(Výsledky!$CA$3),"",Výsledky!CA22)</f>
        <v>50</v>
      </c>
      <c r="U36" s="152">
        <f>IF(ISBLANK(Výsledky!$CH$3),"",Výsledky!CH22)</f>
        <v>0</v>
      </c>
      <c r="V36" s="152">
        <f>IF(ISBLANK(Výsledky!$CO$3),"",Výsledky!CO22)</f>
        <v>50</v>
      </c>
      <c r="W36" s="152">
        <f>IF(ISBLANK(Výsledky!$CV$3),"",Výsledky!CV22)</f>
        <v>60</v>
      </c>
      <c r="X36" s="152">
        <f>IF(ISBLANK(Výsledky!$DC$3),"",Výsledky!DC22)</f>
        <v>0</v>
      </c>
      <c r="Y36" s="152">
        <f>IF(ISBLANK(Výsledky!$DJ$3),"",Výsledky!DJ22)</f>
        <v>30</v>
      </c>
      <c r="Z36" s="152">
        <f>IF(ISBLANK(Výsledky!$DQ$3),"",Výsledky!DQ22)</f>
        <v>0</v>
      </c>
      <c r="AA36" s="152">
        <f>IF(ISBLANK(Výsledky!$DX$3),"",Výsledky!DX22)</f>
        <v>50</v>
      </c>
      <c r="AB36" s="152">
        <f>IF(ISBLANK(Výsledky!$EE$3),"",Výsledky!EE22)</f>
        <v>50</v>
      </c>
      <c r="AC36" s="152">
        <f>IF(ISBLANK(Výsledky!$EL$3),"",Výsledky!EL22)</f>
        <v>40</v>
      </c>
      <c r="AD36" s="152">
        <f>IF(ISBLANK(Výsledky!$ES$3),"",Výsledky!ES22)</f>
        <v>50</v>
      </c>
      <c r="AE36" s="152">
        <f>IF(ISBLANK(Výsledky!$EZ$3),"",Výsledky!EZ22)</f>
        <v>30</v>
      </c>
      <c r="AF36" s="152">
        <f>IF(ISBLANK(Výsledky!$FG$3),"",Výsledky!FG22)</f>
        <v>40</v>
      </c>
      <c r="AG36" s="152">
        <f>IF(ISBLANK(Výsledky!$FN$3),"",Výsledky!FN22)</f>
        <v>50</v>
      </c>
      <c r="AH36" s="152">
        <f>IF(ISBLANK(Výsledky!$FU$3),"",Výsledky!FU22)</f>
        <v>30</v>
      </c>
      <c r="AI36" s="152">
        <f>IF(ISBLANK(Výsledky!$GB$3),"",Výsledky!GB22)</f>
        <v>40</v>
      </c>
      <c r="AJ36" s="152">
        <f>IF(ISBLANK(Výsledky!$GI$3),"",Výsledky!GI22)</f>
        <v>0</v>
      </c>
      <c r="AK36" s="152" t="str">
        <f>IF(ISBLANK(Výsledky!$GP$3),"",Výsledky!GP22)</f>
        <v/>
      </c>
      <c r="AL36" s="152">
        <v>0</v>
      </c>
      <c r="AM36" s="152">
        <f>IF(ISBLANK(Výsledky!$HD$3),"",Výsledky!HD22)</f>
        <v>30</v>
      </c>
      <c r="AN36" s="152">
        <f>IF(ISBLANK(Výsledky!$HK$3),"",Výsledky!HK22)</f>
        <v>20</v>
      </c>
      <c r="AO36" s="152">
        <f>IF(ISBLANK(Výsledky!$HR$3),"",Výsledky!HR22)</f>
        <v>0</v>
      </c>
      <c r="AP36" s="152" t="str">
        <f>IF(ISBLANK(Výsledky!$HY$3),"",Výsledky!HY22)</f>
        <v>-</v>
      </c>
      <c r="AQ36" s="152">
        <f>IF(ISBLANK(Výsledky!$IF$3),"",Výsledky!IF22)</f>
        <v>50</v>
      </c>
      <c r="AR36" s="152">
        <f>IF(ISBLANK(Výsledky!$IM$3),"",Výsledky!IM22)</f>
        <v>20</v>
      </c>
      <c r="AS36" s="152">
        <f>IF(ISBLANK(Výsledky!$IT$3),"",Výsledky!IT22)</f>
        <v>20</v>
      </c>
      <c r="AT36" s="152">
        <f>IF(ISBLANK(Výsledky!$JA$3),"",Výsledky!JA22)</f>
        <v>60</v>
      </c>
      <c r="AU36" s="152" t="str">
        <f>IF(ISBLANK(Výsledky!$JH$3),"",Výsledky!JH22)</f>
        <v/>
      </c>
      <c r="AV36" s="152" t="str">
        <f>IF(ISBLANK(Výsledky!$JO$3),"",Výsledky!JO22)</f>
        <v/>
      </c>
      <c r="AW36" s="152" t="str">
        <f>IF(ISBLANK(Výsledky!$JV$3),"",Výsledky!JV22)</f>
        <v/>
      </c>
      <c r="AX36" s="152" t="str">
        <f>IF(ISBLANK(Výsledky!$KC$3),"",Výsledky!KC22)</f>
        <v/>
      </c>
      <c r="AY36" s="152" t="str">
        <f>IF(ISBLANK(Výsledky!$KJ$3),"",Výsledky!KJ22)</f>
        <v/>
      </c>
      <c r="AZ36" s="152" t="str">
        <f>IF(ISBLANK(Výsledky!$KQ$3),"",Výsledky!KQ22)</f>
        <v/>
      </c>
      <c r="BA36" s="152" t="str">
        <f>IF(ISBLANK(Výsledky!$KX$3),"",Výsledky!KX22)</f>
        <v/>
      </c>
      <c r="BB36" s="152" t="str">
        <f>IF(ISBLANK(Výsledky!$LE$3),"",Výsledky!LE22)</f>
        <v/>
      </c>
      <c r="BC36" s="152" t="str">
        <f>IF(ISBLANK(Výsledky!$LL$3),"",Výsledky!LL22)</f>
        <v/>
      </c>
      <c r="BD36" s="152" t="str">
        <f>IF(ISBLANK(Výsledky!$LS$3),"",Výsledky!LS22)</f>
        <v/>
      </c>
      <c r="BE36" s="152" t="str">
        <f>IF(ISBLANK(Výsledky!$LZ$3),"",Výsledky!LZ22)</f>
        <v/>
      </c>
      <c r="BF36" s="152" t="str">
        <f>IF(ISBLANK(Výsledky!$MG$3),"",Výsledky!MG22)</f>
        <v/>
      </c>
      <c r="BG36" s="152" t="str">
        <f>IF(ISBLANK(Výsledky!$MN$3),"",Výsledky!MN22)</f>
        <v/>
      </c>
      <c r="BH36" s="152" t="str">
        <f>IF(ISBLANK(Výsledky!$MU$3),"",Výsledky!MU22)</f>
        <v/>
      </c>
      <c r="BI36" s="152" t="str">
        <f>IF(ISBLANK(Výsledky!$NB$3),"",Výsledky!NB22)</f>
        <v/>
      </c>
      <c r="BJ36" s="152" t="str">
        <f>IF(ISBLANK(Výsledky!$NI$3),"",Výsledky!NI22)</f>
        <v/>
      </c>
      <c r="BK36" s="152" t="str">
        <f>IF(ISBLANK(Výsledky!$NP$3),"",Výsledky!NP22)</f>
        <v/>
      </c>
      <c r="BL36" s="152" t="str">
        <f>IF(ISBLANK(Výsledky!$NW$3),"",Výsledky!NW22)</f>
        <v/>
      </c>
      <c r="BM36" s="152" t="str">
        <f>IF(ISBLANK(Výsledky!$OD$3),"",Výsledky!OD22)</f>
        <v/>
      </c>
      <c r="BN36" s="152" t="str">
        <f>IF(ISBLANK(Výsledky!$OK$3),"",Výsledky!OK22)</f>
        <v/>
      </c>
      <c r="BO36" s="152" t="str">
        <f>IF(ISBLANK(Výsledky!$OR$3),"",Výsledky!OR22)</f>
        <v/>
      </c>
      <c r="BP36" s="152" t="str">
        <f>IF(ISBLANK(Výsledky!$OY$3),"",Výsledky!OY22)</f>
        <v/>
      </c>
      <c r="BQ36" s="152" t="str">
        <f>IF(ISBLANK(Výsledky!$PF$3),"",Výsledky!PF22)</f>
        <v/>
      </c>
      <c r="BR36" s="152" t="str">
        <f>IF(ISBLANK(Výsledky!$PM$3),"",Výsledky!PM22)</f>
        <v/>
      </c>
      <c r="BS36" s="152" t="str">
        <f>IF(ISBLANK(Výsledky!$PT$3),"",Výsledky!PT22)</f>
        <v/>
      </c>
      <c r="BT36" s="153" t="str">
        <f>IF(ISBLANK(Výsledky!$QA$3),"",Výsledky!QA22)</f>
        <v/>
      </c>
      <c r="BU36" s="6"/>
      <c r="BV36" s="10"/>
      <c r="BW36" s="11" t="str">
        <f>Tipy!B39</f>
        <v>jirka1618</v>
      </c>
      <c r="BX36" s="9">
        <f t="shared" si="1"/>
        <v>8</v>
      </c>
      <c r="BY36" s="9">
        <f t="shared" si="2"/>
        <v>37</v>
      </c>
      <c r="BZ36" s="9">
        <f t="shared" si="3"/>
        <v>23</v>
      </c>
      <c r="CA36" s="9">
        <f t="shared" si="4"/>
        <v>20</v>
      </c>
      <c r="CB36" s="9">
        <f t="shared" si="5"/>
        <v>13</v>
      </c>
      <c r="CC36" s="9">
        <f t="shared" si="6"/>
        <v>7</v>
      </c>
      <c r="CD36" s="9">
        <f t="shared" si="7"/>
        <v>3</v>
      </c>
      <c r="CE36" s="9" t="e">
        <f t="shared" si="8"/>
        <v>#N/A</v>
      </c>
      <c r="CF36" s="9" t="e">
        <f t="shared" si="9"/>
        <v>#N/A</v>
      </c>
      <c r="CG36" s="9" t="e">
        <f t="shared" si="10"/>
        <v>#N/A</v>
      </c>
      <c r="CH36" s="9" t="e">
        <f t="shared" si="11"/>
        <v>#N/A</v>
      </c>
      <c r="CI36" s="9" t="e">
        <f t="shared" si="12"/>
        <v>#N/A</v>
      </c>
      <c r="CJ36" s="9" t="e">
        <f t="shared" si="13"/>
        <v>#N/A</v>
      </c>
      <c r="CK36" s="9" t="e">
        <f t="shared" si="14"/>
        <v>#N/A</v>
      </c>
      <c r="CL36" s="9" t="e">
        <f t="shared" si="15"/>
        <v>#N/A</v>
      </c>
      <c r="CM36" s="9" t="e">
        <f t="shared" si="16"/>
        <v>#N/A</v>
      </c>
      <c r="CN36" s="9" t="e">
        <f t="shared" si="17"/>
        <v>#N/A</v>
      </c>
      <c r="CO36" s="9" t="e">
        <f t="shared" si="18"/>
        <v>#N/A</v>
      </c>
      <c r="CP36" s="9" t="e">
        <f t="shared" si="19"/>
        <v>#N/A</v>
      </c>
      <c r="CQ36" s="9" t="e">
        <f t="shared" si="20"/>
        <v>#N/A</v>
      </c>
      <c r="CR36" s="9" t="e">
        <f t="shared" si="21"/>
        <v>#N/A</v>
      </c>
      <c r="CS36" s="9" t="e">
        <f t="shared" si="22"/>
        <v>#N/A</v>
      </c>
      <c r="CT36" s="9" t="e">
        <f t="shared" si="23"/>
        <v>#N/A</v>
      </c>
      <c r="CU36" s="9" t="e">
        <f t="shared" si="24"/>
        <v>#N/A</v>
      </c>
      <c r="CV36" s="9" t="e">
        <f t="shared" si="25"/>
        <v>#N/A</v>
      </c>
      <c r="CW36" s="9" t="e">
        <f t="shared" si="26"/>
        <v>#N/A</v>
      </c>
      <c r="CX36" s="9" t="e">
        <f t="shared" si="27"/>
        <v>#N/A</v>
      </c>
      <c r="CY36" s="9" t="e">
        <f t="shared" si="28"/>
        <v>#N/A</v>
      </c>
      <c r="CZ36" s="9" t="e">
        <f t="shared" si="29"/>
        <v>#N/A</v>
      </c>
      <c r="DA36" s="9" t="e">
        <f t="shared" si="30"/>
        <v>#N/A</v>
      </c>
      <c r="DB36" s="9" t="e">
        <f t="shared" si="31"/>
        <v>#N/A</v>
      </c>
      <c r="DC36" s="9" t="e">
        <f t="shared" si="32"/>
        <v>#N/A</v>
      </c>
      <c r="DD36" s="9" t="e">
        <f t="shared" si="33"/>
        <v>#N/A</v>
      </c>
      <c r="DE36" s="9" t="e">
        <f t="shared" si="34"/>
        <v>#N/A</v>
      </c>
      <c r="DF36" s="9" t="e">
        <f t="shared" si="35"/>
        <v>#N/A</v>
      </c>
      <c r="DG36" s="9" t="e">
        <f t="shared" si="36"/>
        <v>#N/A</v>
      </c>
      <c r="DH36" s="9" t="e">
        <f t="shared" si="37"/>
        <v>#N/A</v>
      </c>
      <c r="DI36" s="9" t="e">
        <f t="shared" si="38"/>
        <v>#N/A</v>
      </c>
      <c r="DJ36" s="9" t="e">
        <f t="shared" si="39"/>
        <v>#N/A</v>
      </c>
      <c r="DK36" s="9" t="e">
        <f t="shared" si="40"/>
        <v>#N/A</v>
      </c>
      <c r="DL36" s="9" t="e">
        <f t="shared" si="41"/>
        <v>#N/A</v>
      </c>
      <c r="DM36" s="9" t="e">
        <f t="shared" si="42"/>
        <v>#N/A</v>
      </c>
      <c r="DN36" s="9" t="e">
        <f t="shared" si="43"/>
        <v>#N/A</v>
      </c>
      <c r="DO36" s="9" t="e">
        <f t="shared" si="44"/>
        <v>#N/A</v>
      </c>
      <c r="DP36" s="9" t="e">
        <f t="shared" si="45"/>
        <v>#N/A</v>
      </c>
      <c r="DQ36" s="9" t="e">
        <f t="shared" si="46"/>
        <v>#N/A</v>
      </c>
      <c r="DR36" s="9" t="e">
        <f t="shared" si="47"/>
        <v>#N/A</v>
      </c>
      <c r="DS36" s="9" t="e">
        <f t="shared" si="48"/>
        <v>#N/A</v>
      </c>
      <c r="DT36" s="9" t="e">
        <f t="shared" si="49"/>
        <v>#N/A</v>
      </c>
      <c r="DU36" s="9" t="e">
        <f t="shared" si="50"/>
        <v>#N/A</v>
      </c>
      <c r="DV36" s="9" t="e">
        <f t="shared" si="51"/>
        <v>#N/A</v>
      </c>
      <c r="DW36" s="9" t="e">
        <f t="shared" si="52"/>
        <v>#N/A</v>
      </c>
      <c r="DX36" s="9" t="e">
        <f t="shared" si="53"/>
        <v>#N/A</v>
      </c>
      <c r="DY36" s="9" t="e">
        <f t="shared" si="54"/>
        <v>#N/A</v>
      </c>
      <c r="DZ36" s="9" t="e">
        <f t="shared" si="55"/>
        <v>#N/A</v>
      </c>
      <c r="EA36" s="9" t="e">
        <f t="shared" si="56"/>
        <v>#N/A</v>
      </c>
      <c r="EB36" s="9" t="e">
        <f t="shared" si="57"/>
        <v>#N/A</v>
      </c>
      <c r="EC36" s="9" t="e">
        <f t="shared" si="58"/>
        <v>#N/A</v>
      </c>
      <c r="ED36" s="9" t="e">
        <f t="shared" si="59"/>
        <v>#N/A</v>
      </c>
      <c r="EE36" s="9" t="e">
        <f t="shared" si="60"/>
        <v>#N/A</v>
      </c>
      <c r="EF36" s="9" t="e">
        <f t="shared" si="61"/>
        <v>#N/A</v>
      </c>
      <c r="EG36" s="9" t="e">
        <f t="shared" si="62"/>
        <v>#N/A</v>
      </c>
      <c r="EH36" s="9" t="e">
        <f t="shared" si="63"/>
        <v>#N/A</v>
      </c>
    </row>
    <row r="37" spans="1:138" ht="15.75" customHeight="1">
      <c r="A37" s="1"/>
      <c r="B37" s="155" t="s">
        <v>201</v>
      </c>
      <c r="C37" s="161">
        <f>Tipy!A66</f>
        <v>21</v>
      </c>
      <c r="D37" s="179" t="str">
        <f>Tipy!B66</f>
        <v>netocil</v>
      </c>
      <c r="E37" s="308">
        <f t="shared" si="64"/>
        <v>1190</v>
      </c>
      <c r="F37" s="306">
        <f>IF(ISBLANK(Výsledky!$I$3),"-",SUM(J37:M37,O37,Q37,S37:T37,V37,X37,Z37:AA37,AC37:AE37,AG37:AI37,AK37:AM37,AP37,AR37,AT37:AU37,AW37:AX37,BA37,BC37:BD37,BF37,BH37,BJ37,BL37,BN37,BP37,BR37:BS37))</f>
        <v>760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130</v>
      </c>
      <c r="I37" s="167">
        <f>IF(ISBLANK(Výsledky!$HK$3),"-",SUM(AN37,AS37,AZ37,BE37,BK37,BQ37))</f>
        <v>90</v>
      </c>
      <c r="J37" s="164">
        <f>IF(ISBLANK(Výsledky!$I$3),"",Výsledky!I72)</f>
        <v>30</v>
      </c>
      <c r="K37" s="152">
        <f>IF(ISBLANK(Výsledky!$P$3),"",Výsledky!P72)</f>
        <v>50</v>
      </c>
      <c r="L37" s="152">
        <f>IF(ISBLANK(Výsledky!$W$3),"",Výsledky!W72)</f>
        <v>30</v>
      </c>
      <c r="M37" s="152">
        <f>IF(ISBLANK(Výsledky!$AD$3),"",Výsledky!AD72)</f>
        <v>20</v>
      </c>
      <c r="N37" s="152">
        <f>IF(ISBLANK(Výsledky!$AK$3),"",Výsledky!AK72)</f>
        <v>30</v>
      </c>
      <c r="O37" s="152">
        <f>IF(ISBLANK(Výsledky!$AR$3),"",Výsledky!AR72)</f>
        <v>60</v>
      </c>
      <c r="P37" s="152">
        <f>IF(ISBLANK(Výsledky!$AY$3),"",Výsledky!AY72)</f>
        <v>20</v>
      </c>
      <c r="Q37" s="152">
        <f>IF(ISBLANK(Výsledky!$BF$3),"",Výsledky!BF72)</f>
        <v>30</v>
      </c>
      <c r="R37" s="152">
        <f>IF(ISBLANK(Výsledky!$BM$3),"",Výsledky!BM72)</f>
        <v>50</v>
      </c>
      <c r="S37" s="152">
        <f>IF(ISBLANK(Výsledky!$BT$3),"",Výsledky!BT72)</f>
        <v>40</v>
      </c>
      <c r="T37" s="152">
        <f>IF(ISBLANK(Výsledky!$CA$3),"",Výsledky!CA72)</f>
        <v>50</v>
      </c>
      <c r="U37" s="152">
        <f>IF(ISBLANK(Výsledky!$CH$3),"",Výsledky!CH72)</f>
        <v>20</v>
      </c>
      <c r="V37" s="152">
        <f>IF(ISBLANK(Výsledky!$CO$3),"",Výsledky!CO72)</f>
        <v>60</v>
      </c>
      <c r="W37" s="152">
        <f>IF(ISBLANK(Výsledky!$CV$3),"",Výsledky!CV72)</f>
        <v>50</v>
      </c>
      <c r="X37" s="152">
        <f>IF(ISBLANK(Výsledky!$DC$3),"",Výsledky!DC72)</f>
        <v>0</v>
      </c>
      <c r="Y37" s="152">
        <f>IF(ISBLANK(Výsledky!$DJ$3),"",Výsledky!DJ72)</f>
        <v>50</v>
      </c>
      <c r="Z37" s="152">
        <f>IF(ISBLANK(Výsledky!$DQ$3),"",Výsledky!DQ72)</f>
        <v>0</v>
      </c>
      <c r="AA37" s="152">
        <f>IF(ISBLANK(Výsledky!$DX$3),"",Výsledky!DX72)</f>
        <v>70</v>
      </c>
      <c r="AB37" s="152">
        <f>IF(ISBLANK(Výsledky!$EE$3),"",Výsledky!EE72)</f>
        <v>50</v>
      </c>
      <c r="AC37" s="152">
        <f>IF(ISBLANK(Výsledky!$EL$3),"",Výsledky!EL72)</f>
        <v>40</v>
      </c>
      <c r="AD37" s="152">
        <f>IF(ISBLANK(Výsledky!$ES$3),"",Výsledky!ES72)</f>
        <v>50</v>
      </c>
      <c r="AE37" s="152">
        <f>IF(ISBLANK(Výsledky!$EZ$3),"",Výsledky!EZ72)</f>
        <v>20</v>
      </c>
      <c r="AF37" s="152">
        <f>IF(ISBLANK(Výsledky!$FG$3),"",Výsledky!FG72)</f>
        <v>10</v>
      </c>
      <c r="AG37" s="152">
        <f>IF(ISBLANK(Výsledky!$FN$3),"",Výsledky!FN72)</f>
        <v>50</v>
      </c>
      <c r="AH37" s="152">
        <f>IF(ISBLANK(Výsledky!$FU$3),"",Výsledky!FU72)</f>
        <v>20</v>
      </c>
      <c r="AI37" s="152">
        <f>IF(ISBLANK(Výsledky!$GB$3),"",Výsledky!GB72)</f>
        <v>0</v>
      </c>
      <c r="AJ37" s="152">
        <f>IF(ISBLANK(Výsledky!$GI$3),"",Výsledky!GI72)</f>
        <v>0</v>
      </c>
      <c r="AK37" s="152" t="str">
        <f>IF(ISBLANK(Výsledky!$GP$3),"",Výsledky!GP72)</f>
        <v/>
      </c>
      <c r="AL37" s="152">
        <v>0</v>
      </c>
      <c r="AM37" s="152">
        <f>IF(ISBLANK(Výsledky!$HD$3),"",Výsledky!HD72)</f>
        <v>30</v>
      </c>
      <c r="AN37" s="152">
        <f>IF(ISBLANK(Výsledky!$HK$3),"",Výsledky!HK72)</f>
        <v>30</v>
      </c>
      <c r="AO37" s="152">
        <f>IF(ISBLANK(Výsledky!$HR$3),"",Výsledky!HR72)</f>
        <v>0</v>
      </c>
      <c r="AP37" s="152">
        <f>IF(ISBLANK(Výsledky!$HY$3),"",Výsledky!HY72)</f>
        <v>60</v>
      </c>
      <c r="AQ37" s="152">
        <f>IF(ISBLANK(Výsledky!$IF$3),"",Výsledky!IF72)</f>
        <v>60</v>
      </c>
      <c r="AR37" s="152">
        <f>IF(ISBLANK(Výsledky!$IM$3),"",Výsledky!IM72)</f>
        <v>30</v>
      </c>
      <c r="AS37" s="152">
        <f>IF(ISBLANK(Výsledky!$IT$3),"",Výsledky!IT72)</f>
        <v>60</v>
      </c>
      <c r="AT37" s="152">
        <f>IF(ISBLANK(Výsledky!$JA$3),"",Výsledky!JA72)</f>
        <v>20</v>
      </c>
      <c r="AU37" s="152" t="str">
        <f>IF(ISBLANK(Výsledky!$JH$3),"",Výsledky!JH72)</f>
        <v/>
      </c>
      <c r="AV37" s="152" t="str">
        <f>IF(ISBLANK(Výsledky!$JO$3),"",Výsledky!JO72)</f>
        <v/>
      </c>
      <c r="AW37" s="152" t="str">
        <f>IF(ISBLANK(Výsledky!$JV$3),"",Výsledky!JV72)</f>
        <v/>
      </c>
      <c r="AX37" s="152" t="str">
        <f>IF(ISBLANK(Výsledky!$KC$3),"",Výsledky!KC72)</f>
        <v/>
      </c>
      <c r="AY37" s="152" t="str">
        <f>IF(ISBLANK(Výsledky!$KJ$3),"",Výsledky!KJ72)</f>
        <v/>
      </c>
      <c r="AZ37" s="152" t="str">
        <f>IF(ISBLANK(Výsledky!$KQ$3),"",Výsledky!KQ72)</f>
        <v/>
      </c>
      <c r="BA37" s="152" t="str">
        <f>IF(ISBLANK(Výsledky!$KX$3),"",Výsledky!KX72)</f>
        <v/>
      </c>
      <c r="BB37" s="152" t="str">
        <f>IF(ISBLANK(Výsledky!$LE$3),"",Výsledky!LE72)</f>
        <v/>
      </c>
      <c r="BC37" s="152" t="str">
        <f>IF(ISBLANK(Výsledky!$LL$3),"",Výsledky!LL72)</f>
        <v/>
      </c>
      <c r="BD37" s="152" t="str">
        <f>IF(ISBLANK(Výsledky!$LS$3),"",Výsledky!LS72)</f>
        <v/>
      </c>
      <c r="BE37" s="152" t="str">
        <f>IF(ISBLANK(Výsledky!$LZ$3),"",Výsledky!LZ72)</f>
        <v/>
      </c>
      <c r="BF37" s="152" t="str">
        <f>IF(ISBLANK(Výsledky!$MG$3),"",Výsledky!MG72)</f>
        <v/>
      </c>
      <c r="BG37" s="152" t="str">
        <f>IF(ISBLANK(Výsledky!$MN$3),"",Výsledky!MN72)</f>
        <v/>
      </c>
      <c r="BH37" s="152" t="str">
        <f>IF(ISBLANK(Výsledky!$MU$3),"",Výsledky!MU72)</f>
        <v/>
      </c>
      <c r="BI37" s="152" t="str">
        <f>IF(ISBLANK(Výsledky!$NB$3),"",Výsledky!NB72)</f>
        <v/>
      </c>
      <c r="BJ37" s="152" t="str">
        <f>IF(ISBLANK(Výsledky!$NI$3),"",Výsledky!NI72)</f>
        <v/>
      </c>
      <c r="BK37" s="152" t="str">
        <f>IF(ISBLANK(Výsledky!$NP$3),"",Výsledky!NP72)</f>
        <v/>
      </c>
      <c r="BL37" s="152" t="str">
        <f>IF(ISBLANK(Výsledky!$NW$3),"",Výsledky!NW72)</f>
        <v/>
      </c>
      <c r="BM37" s="152" t="str">
        <f>IF(ISBLANK(Výsledky!$OD$3),"",Výsledky!OD72)</f>
        <v/>
      </c>
      <c r="BN37" s="152" t="str">
        <f>IF(ISBLANK(Výsledky!$OK$3),"",Výsledky!OK72)</f>
        <v/>
      </c>
      <c r="BO37" s="152" t="str">
        <f>IF(ISBLANK(Výsledky!$OR$3),"",Výsledky!OR72)</f>
        <v/>
      </c>
      <c r="BP37" s="152" t="str">
        <f>IF(ISBLANK(Výsledky!$OY$3),"",Výsledky!OY72)</f>
        <v/>
      </c>
      <c r="BQ37" s="152" t="str">
        <f>IF(ISBLANK(Výsledky!$PF$3),"",Výsledky!PF72)</f>
        <v/>
      </c>
      <c r="BR37" s="152" t="str">
        <f>IF(ISBLANK(Výsledky!$PM$3),"",Výsledky!PM72)</f>
        <v/>
      </c>
      <c r="BS37" s="152" t="str">
        <f>IF(ISBLANK(Výsledky!$PT$3),"",Výsledky!PT72)</f>
        <v/>
      </c>
      <c r="BT37" s="153" t="str">
        <f>IF(ISBLANK(Výsledky!$QA$3),"",Výsledky!QA72)</f>
        <v/>
      </c>
      <c r="BU37" s="6"/>
      <c r="BV37" s="10"/>
      <c r="BW37" s="11" t="str">
        <f>Tipy!B40</f>
        <v>JV-21</v>
      </c>
      <c r="BX37" s="9">
        <f t="shared" si="1"/>
        <v>34</v>
      </c>
      <c r="BY37" s="9">
        <f t="shared" si="2"/>
        <v>58</v>
      </c>
      <c r="BZ37" s="9">
        <f t="shared" si="3"/>
        <v>44</v>
      </c>
      <c r="CA37" s="9">
        <f t="shared" si="4"/>
        <v>32</v>
      </c>
      <c r="CB37" s="9">
        <f t="shared" si="5"/>
        <v>48</v>
      </c>
      <c r="CC37" s="9">
        <f t="shared" si="6"/>
        <v>58</v>
      </c>
      <c r="CD37" s="9">
        <f t="shared" si="7"/>
        <v>50</v>
      </c>
      <c r="CE37" s="9" t="e">
        <f t="shared" si="8"/>
        <v>#N/A</v>
      </c>
      <c r="CF37" s="9" t="e">
        <f t="shared" si="9"/>
        <v>#N/A</v>
      </c>
      <c r="CG37" s="9" t="e">
        <f t="shared" si="10"/>
        <v>#N/A</v>
      </c>
      <c r="CH37" s="9" t="e">
        <f t="shared" si="11"/>
        <v>#N/A</v>
      </c>
      <c r="CI37" s="9" t="e">
        <f t="shared" si="12"/>
        <v>#N/A</v>
      </c>
      <c r="CJ37" s="9" t="e">
        <f t="shared" si="13"/>
        <v>#N/A</v>
      </c>
      <c r="CK37" s="9" t="e">
        <f t="shared" si="14"/>
        <v>#N/A</v>
      </c>
      <c r="CL37" s="9" t="e">
        <f t="shared" si="15"/>
        <v>#N/A</v>
      </c>
      <c r="CM37" s="9" t="e">
        <f t="shared" si="16"/>
        <v>#N/A</v>
      </c>
      <c r="CN37" s="9" t="e">
        <f t="shared" si="17"/>
        <v>#N/A</v>
      </c>
      <c r="CO37" s="9" t="e">
        <f t="shared" si="18"/>
        <v>#N/A</v>
      </c>
      <c r="CP37" s="9" t="e">
        <f t="shared" si="19"/>
        <v>#N/A</v>
      </c>
      <c r="CQ37" s="9" t="e">
        <f t="shared" si="20"/>
        <v>#N/A</v>
      </c>
      <c r="CR37" s="9" t="e">
        <f t="shared" si="21"/>
        <v>#N/A</v>
      </c>
      <c r="CS37" s="9" t="e">
        <f t="shared" si="22"/>
        <v>#N/A</v>
      </c>
      <c r="CT37" s="9" t="e">
        <f t="shared" si="23"/>
        <v>#N/A</v>
      </c>
      <c r="CU37" s="9" t="e">
        <f t="shared" si="24"/>
        <v>#N/A</v>
      </c>
      <c r="CV37" s="9" t="e">
        <f t="shared" si="25"/>
        <v>#N/A</v>
      </c>
      <c r="CW37" s="9" t="e">
        <f t="shared" si="26"/>
        <v>#N/A</v>
      </c>
      <c r="CX37" s="9" t="e">
        <f t="shared" si="27"/>
        <v>#N/A</v>
      </c>
      <c r="CY37" s="9" t="e">
        <f t="shared" si="28"/>
        <v>#N/A</v>
      </c>
      <c r="CZ37" s="9" t="e">
        <f t="shared" si="29"/>
        <v>#N/A</v>
      </c>
      <c r="DA37" s="9" t="e">
        <f t="shared" si="30"/>
        <v>#N/A</v>
      </c>
      <c r="DB37" s="9" t="e">
        <f t="shared" si="31"/>
        <v>#N/A</v>
      </c>
      <c r="DC37" s="9" t="e">
        <f t="shared" si="32"/>
        <v>#N/A</v>
      </c>
      <c r="DD37" s="9" t="e">
        <f t="shared" si="33"/>
        <v>#N/A</v>
      </c>
      <c r="DE37" s="9" t="e">
        <f t="shared" si="34"/>
        <v>#N/A</v>
      </c>
      <c r="DF37" s="9" t="e">
        <f t="shared" si="35"/>
        <v>#N/A</v>
      </c>
      <c r="DG37" s="9" t="e">
        <f t="shared" si="36"/>
        <v>#N/A</v>
      </c>
      <c r="DH37" s="9" t="e">
        <f t="shared" si="37"/>
        <v>#N/A</v>
      </c>
      <c r="DI37" s="9" t="e">
        <f t="shared" si="38"/>
        <v>#N/A</v>
      </c>
      <c r="DJ37" s="9" t="e">
        <f t="shared" si="39"/>
        <v>#N/A</v>
      </c>
      <c r="DK37" s="9" t="e">
        <f t="shared" si="40"/>
        <v>#N/A</v>
      </c>
      <c r="DL37" s="9" t="e">
        <f t="shared" si="41"/>
        <v>#N/A</v>
      </c>
      <c r="DM37" s="9" t="e">
        <f t="shared" si="42"/>
        <v>#N/A</v>
      </c>
      <c r="DN37" s="9" t="e">
        <f t="shared" si="43"/>
        <v>#N/A</v>
      </c>
      <c r="DO37" s="9" t="e">
        <f t="shared" si="44"/>
        <v>#N/A</v>
      </c>
      <c r="DP37" s="9" t="e">
        <f t="shared" si="45"/>
        <v>#N/A</v>
      </c>
      <c r="DQ37" s="9" t="e">
        <f t="shared" si="46"/>
        <v>#N/A</v>
      </c>
      <c r="DR37" s="9" t="e">
        <f t="shared" si="47"/>
        <v>#N/A</v>
      </c>
      <c r="DS37" s="9" t="e">
        <f t="shared" si="48"/>
        <v>#N/A</v>
      </c>
      <c r="DT37" s="9" t="e">
        <f t="shared" si="49"/>
        <v>#N/A</v>
      </c>
      <c r="DU37" s="9" t="e">
        <f t="shared" si="50"/>
        <v>#N/A</v>
      </c>
      <c r="DV37" s="9" t="e">
        <f t="shared" si="51"/>
        <v>#N/A</v>
      </c>
      <c r="DW37" s="9" t="e">
        <f t="shared" si="52"/>
        <v>#N/A</v>
      </c>
      <c r="DX37" s="9" t="e">
        <f t="shared" si="53"/>
        <v>#N/A</v>
      </c>
      <c r="DY37" s="9" t="e">
        <f t="shared" si="54"/>
        <v>#N/A</v>
      </c>
      <c r="DZ37" s="9" t="e">
        <f t="shared" si="55"/>
        <v>#N/A</v>
      </c>
      <c r="EA37" s="9" t="e">
        <f t="shared" si="56"/>
        <v>#N/A</v>
      </c>
      <c r="EB37" s="9" t="e">
        <f t="shared" si="57"/>
        <v>#N/A</v>
      </c>
      <c r="EC37" s="9" t="e">
        <f t="shared" si="58"/>
        <v>#N/A</v>
      </c>
      <c r="ED37" s="9" t="e">
        <f t="shared" si="59"/>
        <v>#N/A</v>
      </c>
      <c r="EE37" s="9" t="e">
        <f t="shared" si="60"/>
        <v>#N/A</v>
      </c>
      <c r="EF37" s="9" t="e">
        <f t="shared" si="61"/>
        <v>#N/A</v>
      </c>
      <c r="EG37" s="9" t="e">
        <f t="shared" si="62"/>
        <v>#N/A</v>
      </c>
      <c r="EH37" s="9" t="e">
        <f t="shared" si="63"/>
        <v>#N/A</v>
      </c>
    </row>
    <row r="38" spans="1:138" ht="15.75" customHeight="1">
      <c r="A38" s="1"/>
      <c r="B38" s="155" t="s">
        <v>202</v>
      </c>
      <c r="C38" s="161">
        <f>Tipy!A55</f>
        <v>90</v>
      </c>
      <c r="D38" s="179" t="str">
        <f>Tipy!B55</f>
        <v>MarianV</v>
      </c>
      <c r="E38" s="308">
        <f t="shared" si="64"/>
        <v>1180</v>
      </c>
      <c r="F38" s="306">
        <f>IF(ISBLANK(Výsledky!$I$3),"-",SUM(J38:M38,O38,Q38,S38:T38,V38,X38,Z38:AA38,AC38:AE38,AG38:AI38,AK38:AM38,AP38,AR38,AT38:AU38,AW38:AX38,BA38,BC38:BD38,BF38,BH38,BJ38,BL38,BN38,BP38,BR38:BS38))</f>
        <v>790</v>
      </c>
      <c r="G38" s="151">
        <f>IF(ISBLANK(Výsledky!$AK$3),"-",SUM(N38,R38,U38,Y38,AB38,AF38,AV38,BB38,BG38,BI38,BM38,BO38,BT38))</f>
        <v>110</v>
      </c>
      <c r="H38" s="151">
        <f>IF(ISBLANK(Výsledky!$AY$3),"-",SUM(P38,W38,AJ38,AO38,AQ38,AY38))</f>
        <v>210</v>
      </c>
      <c r="I38" s="167">
        <f>IF(ISBLANK(Výsledky!$HK$3),"-",SUM(AN38,AS38,AZ38,BE38,BK38,BQ38))</f>
        <v>70</v>
      </c>
      <c r="J38" s="164">
        <f>IF(ISBLANK(Výsledky!$I$3),"",Výsledky!I61)</f>
        <v>50</v>
      </c>
      <c r="K38" s="152">
        <f>IF(ISBLANK(Výsledky!$P$3),"",Výsledky!P61)</f>
        <v>90</v>
      </c>
      <c r="L38" s="152">
        <f>IF(ISBLANK(Výsledky!$W$3),"",Výsledky!W61)</f>
        <v>10</v>
      </c>
      <c r="M38" s="152">
        <f>IF(ISBLANK(Výsledky!$AD$3),"",Výsledky!AD61)</f>
        <v>30</v>
      </c>
      <c r="N38" s="152" t="str">
        <f>IF(ISBLANK(Výsledky!$AK$3),"",Výsledky!AK61)</f>
        <v>-</v>
      </c>
      <c r="O38" s="152">
        <f>IF(ISBLANK(Výsledky!$AR$3),"",Výsledky!AR61)</f>
        <v>80</v>
      </c>
      <c r="P38" s="152">
        <f>IF(ISBLANK(Výsledky!$AY$3),"",Výsledky!AY61)</f>
        <v>70</v>
      </c>
      <c r="Q38" s="152">
        <f>IF(ISBLANK(Výsledky!$BF$3),"",Výsledky!BF61)</f>
        <v>40</v>
      </c>
      <c r="R38" s="152">
        <f>IF(ISBLANK(Výsledky!$BM$3),"",Výsledky!BM61)</f>
        <v>50</v>
      </c>
      <c r="S38" s="152">
        <f>IF(ISBLANK(Výsledky!$BT$3),"",Výsledky!BT61)</f>
        <v>30</v>
      </c>
      <c r="T38" s="152">
        <f>IF(ISBLANK(Výsledky!$CA$3),"",Výsledky!CA61)</f>
        <v>60</v>
      </c>
      <c r="U38" s="152" t="str">
        <f>IF(ISBLANK(Výsledky!$CH$3),"",Výsledky!CH61)</f>
        <v>-</v>
      </c>
      <c r="V38" s="152">
        <f>IF(ISBLANK(Výsledky!$CO$3),"",Výsledky!CO61)</f>
        <v>30</v>
      </c>
      <c r="W38" s="152">
        <f>IF(ISBLANK(Výsledky!$CV$3),"",Výsledky!CV61)</f>
        <v>50</v>
      </c>
      <c r="X38" s="152">
        <f>IF(ISBLANK(Výsledky!$DC$3),"",Výsledky!DC61)</f>
        <v>10</v>
      </c>
      <c r="Y38" s="152">
        <f>IF(ISBLANK(Výsledky!$DJ$3),"",Výsledky!DJ61)</f>
        <v>30</v>
      </c>
      <c r="Z38" s="152">
        <f>IF(ISBLANK(Výsledky!$DQ$3),"",Výsledky!DQ61)</f>
        <v>0</v>
      </c>
      <c r="AA38" s="152">
        <f>IF(ISBLANK(Výsledky!$DX$3),"",Výsledky!DX61)</f>
        <v>50</v>
      </c>
      <c r="AB38" s="152">
        <f>IF(ISBLANK(Výsledky!$EE$3),"",Výsledky!EE61)</f>
        <v>30</v>
      </c>
      <c r="AC38" s="152">
        <f>IF(ISBLANK(Výsledky!$EL$3),"",Výsledky!EL61)</f>
        <v>20</v>
      </c>
      <c r="AD38" s="152">
        <f>IF(ISBLANK(Výsledky!$ES$3),"",Výsledky!ES61)</f>
        <v>50</v>
      </c>
      <c r="AE38" s="152">
        <f>IF(ISBLANK(Výsledky!$EZ$3),"",Výsledky!EZ61)</f>
        <v>40</v>
      </c>
      <c r="AF38" s="152">
        <f>IF(ISBLANK(Výsledky!$FG$3),"",Výsledky!FG61)</f>
        <v>0</v>
      </c>
      <c r="AG38" s="152">
        <f>IF(ISBLANK(Výsledky!$FN$3),"",Výsledky!FN61)</f>
        <v>50</v>
      </c>
      <c r="AH38" s="152">
        <f>IF(ISBLANK(Výsledky!$FU$3),"",Výsledky!FU61)</f>
        <v>60</v>
      </c>
      <c r="AI38" s="152">
        <f>IF(ISBLANK(Výsledky!$GB$3),"",Výsledky!GB61)</f>
        <v>10</v>
      </c>
      <c r="AJ38" s="152">
        <f>IF(ISBLANK(Výsledky!$GI$3),"",Výsledky!GI61)</f>
        <v>40</v>
      </c>
      <c r="AK38" s="152" t="str">
        <f>IF(ISBLANK(Výsledky!$GP$3),"",Výsledky!GP61)</f>
        <v/>
      </c>
      <c r="AL38" s="152">
        <v>0</v>
      </c>
      <c r="AM38" s="152" t="str">
        <f>IF(ISBLANK(Výsledky!$HD$3),"",Výsledky!HD61)</f>
        <v>-</v>
      </c>
      <c r="AN38" s="152">
        <f>IF(ISBLANK(Výsledky!$HK$3),"",Výsledky!HK61)</f>
        <v>20</v>
      </c>
      <c r="AO38" s="152">
        <f>IF(ISBLANK(Výsledky!$HR$3),"",Výsledky!HR61)</f>
        <v>0</v>
      </c>
      <c r="AP38" s="152">
        <f>IF(ISBLANK(Výsledky!$HY$3),"",Výsledky!HY61)</f>
        <v>30</v>
      </c>
      <c r="AQ38" s="152">
        <f>IF(ISBLANK(Výsledky!$IF$3),"",Výsledky!IF61)</f>
        <v>50</v>
      </c>
      <c r="AR38" s="152">
        <f>IF(ISBLANK(Výsledky!$IM$3),"",Výsledky!IM61)</f>
        <v>30</v>
      </c>
      <c r="AS38" s="152">
        <f>IF(ISBLANK(Výsledky!$IT$3),"",Výsledky!IT61)</f>
        <v>50</v>
      </c>
      <c r="AT38" s="152">
        <f>IF(ISBLANK(Výsledky!$JA$3),"",Výsledky!JA61)</f>
        <v>20</v>
      </c>
      <c r="AU38" s="152" t="str">
        <f>IF(ISBLANK(Výsledky!$JH$3),"",Výsledky!JH61)</f>
        <v/>
      </c>
      <c r="AV38" s="152" t="str">
        <f>IF(ISBLANK(Výsledky!$JO$3),"",Výsledky!JO61)</f>
        <v/>
      </c>
      <c r="AW38" s="152" t="str">
        <f>IF(ISBLANK(Výsledky!$JV$3),"",Výsledky!JV61)</f>
        <v/>
      </c>
      <c r="AX38" s="152" t="str">
        <f>IF(ISBLANK(Výsledky!$KC$3),"",Výsledky!KC61)</f>
        <v/>
      </c>
      <c r="AY38" s="152" t="str">
        <f>IF(ISBLANK(Výsledky!$KJ$3),"",Výsledky!KJ61)</f>
        <v/>
      </c>
      <c r="AZ38" s="152" t="str">
        <f>IF(ISBLANK(Výsledky!$KQ$3),"",Výsledky!KQ61)</f>
        <v/>
      </c>
      <c r="BA38" s="152" t="str">
        <f>IF(ISBLANK(Výsledky!$KX$3),"",Výsledky!KX61)</f>
        <v/>
      </c>
      <c r="BB38" s="152" t="str">
        <f>IF(ISBLANK(Výsledky!$LE$3),"",Výsledky!LE61)</f>
        <v/>
      </c>
      <c r="BC38" s="152" t="str">
        <f>IF(ISBLANK(Výsledky!$LL$3),"",Výsledky!LL61)</f>
        <v/>
      </c>
      <c r="BD38" s="152" t="str">
        <f>IF(ISBLANK(Výsledky!$LS$3),"",Výsledky!LS61)</f>
        <v/>
      </c>
      <c r="BE38" s="152" t="str">
        <f>IF(ISBLANK(Výsledky!$LZ$3),"",Výsledky!LZ61)</f>
        <v/>
      </c>
      <c r="BF38" s="152" t="str">
        <f>IF(ISBLANK(Výsledky!$MG$3),"",Výsledky!MG61)</f>
        <v/>
      </c>
      <c r="BG38" s="152" t="str">
        <f>IF(ISBLANK(Výsledky!$MN$3),"",Výsledky!MN61)</f>
        <v/>
      </c>
      <c r="BH38" s="152" t="str">
        <f>IF(ISBLANK(Výsledky!$MU$3),"",Výsledky!MU61)</f>
        <v/>
      </c>
      <c r="BI38" s="152" t="str">
        <f>IF(ISBLANK(Výsledky!$NB$3),"",Výsledky!NB61)</f>
        <v/>
      </c>
      <c r="BJ38" s="152" t="str">
        <f>IF(ISBLANK(Výsledky!$NI$3),"",Výsledky!NI61)</f>
        <v/>
      </c>
      <c r="BK38" s="152" t="str">
        <f>IF(ISBLANK(Výsledky!$NP$3),"",Výsledky!NP61)</f>
        <v/>
      </c>
      <c r="BL38" s="152" t="str">
        <f>IF(ISBLANK(Výsledky!$NW$3),"",Výsledky!NW61)</f>
        <v/>
      </c>
      <c r="BM38" s="152" t="str">
        <f>IF(ISBLANK(Výsledky!$OD$3),"",Výsledky!OD61)</f>
        <v/>
      </c>
      <c r="BN38" s="152" t="str">
        <f>IF(ISBLANK(Výsledky!$OK$3),"",Výsledky!OK61)</f>
        <v/>
      </c>
      <c r="BO38" s="152" t="str">
        <f>IF(ISBLANK(Výsledky!$OR$3),"",Výsledky!OR61)</f>
        <v/>
      </c>
      <c r="BP38" s="152" t="str">
        <f>IF(ISBLANK(Výsledky!$OY$3),"",Výsledky!OY61)</f>
        <v/>
      </c>
      <c r="BQ38" s="152" t="str">
        <f>IF(ISBLANK(Výsledky!$PF$3),"",Výsledky!PF61)</f>
        <v/>
      </c>
      <c r="BR38" s="152" t="str">
        <f>IF(ISBLANK(Výsledky!$PM$3),"",Výsledky!PM61)</f>
        <v/>
      </c>
      <c r="BS38" s="152" t="str">
        <f>IF(ISBLANK(Výsledky!$PT$3),"",Výsledky!PT61)</f>
        <v/>
      </c>
      <c r="BT38" s="153" t="str">
        <f>IF(ISBLANK(Výsledky!$QA$3),"",Výsledky!QA61)</f>
        <v/>
      </c>
      <c r="BU38" s="6"/>
      <c r="BV38" s="10"/>
      <c r="BW38" s="11" t="str">
        <f>Tipy!B41</f>
        <v>kiralok</v>
      </c>
      <c r="BX38" s="9">
        <f t="shared" si="1"/>
        <v>25</v>
      </c>
      <c r="BY38" s="9">
        <f t="shared" si="2"/>
        <v>22</v>
      </c>
      <c r="BZ38" s="9">
        <f t="shared" si="3"/>
        <v>12</v>
      </c>
      <c r="CA38" s="9">
        <f t="shared" si="4"/>
        <v>7</v>
      </c>
      <c r="CB38" s="9">
        <f t="shared" si="5"/>
        <v>10</v>
      </c>
      <c r="CC38" s="9">
        <f t="shared" si="6"/>
        <v>12</v>
      </c>
      <c r="CD38" s="9">
        <f t="shared" si="7"/>
        <v>10</v>
      </c>
      <c r="CE38" s="9" t="e">
        <f t="shared" si="8"/>
        <v>#N/A</v>
      </c>
      <c r="CF38" s="9" t="e">
        <f t="shared" si="9"/>
        <v>#N/A</v>
      </c>
      <c r="CG38" s="9" t="e">
        <f t="shared" si="10"/>
        <v>#N/A</v>
      </c>
      <c r="CH38" s="9" t="e">
        <f t="shared" si="11"/>
        <v>#N/A</v>
      </c>
      <c r="CI38" s="9" t="e">
        <f t="shared" si="12"/>
        <v>#N/A</v>
      </c>
      <c r="CJ38" s="9" t="e">
        <f t="shared" si="13"/>
        <v>#N/A</v>
      </c>
      <c r="CK38" s="9" t="e">
        <f t="shared" si="14"/>
        <v>#N/A</v>
      </c>
      <c r="CL38" s="9" t="e">
        <f t="shared" si="15"/>
        <v>#N/A</v>
      </c>
      <c r="CM38" s="9" t="e">
        <f t="shared" si="16"/>
        <v>#N/A</v>
      </c>
      <c r="CN38" s="9" t="e">
        <f t="shared" si="17"/>
        <v>#N/A</v>
      </c>
      <c r="CO38" s="9" t="e">
        <f t="shared" si="18"/>
        <v>#N/A</v>
      </c>
      <c r="CP38" s="9" t="e">
        <f t="shared" si="19"/>
        <v>#N/A</v>
      </c>
      <c r="CQ38" s="9" t="e">
        <f t="shared" si="20"/>
        <v>#N/A</v>
      </c>
      <c r="CR38" s="9" t="e">
        <f t="shared" si="21"/>
        <v>#N/A</v>
      </c>
      <c r="CS38" s="9" t="e">
        <f t="shared" si="22"/>
        <v>#N/A</v>
      </c>
      <c r="CT38" s="9" t="e">
        <f t="shared" si="23"/>
        <v>#N/A</v>
      </c>
      <c r="CU38" s="9" t="e">
        <f t="shared" si="24"/>
        <v>#N/A</v>
      </c>
      <c r="CV38" s="9" t="e">
        <f t="shared" si="25"/>
        <v>#N/A</v>
      </c>
      <c r="CW38" s="9" t="e">
        <f t="shared" si="26"/>
        <v>#N/A</v>
      </c>
      <c r="CX38" s="9" t="e">
        <f t="shared" si="27"/>
        <v>#N/A</v>
      </c>
      <c r="CY38" s="9" t="e">
        <f t="shared" si="28"/>
        <v>#N/A</v>
      </c>
      <c r="CZ38" s="9" t="e">
        <f t="shared" si="29"/>
        <v>#N/A</v>
      </c>
      <c r="DA38" s="9" t="e">
        <f t="shared" si="30"/>
        <v>#N/A</v>
      </c>
      <c r="DB38" s="9" t="e">
        <f t="shared" si="31"/>
        <v>#N/A</v>
      </c>
      <c r="DC38" s="9" t="e">
        <f t="shared" si="32"/>
        <v>#N/A</v>
      </c>
      <c r="DD38" s="9" t="e">
        <f t="shared" si="33"/>
        <v>#N/A</v>
      </c>
      <c r="DE38" s="9" t="e">
        <f t="shared" si="34"/>
        <v>#N/A</v>
      </c>
      <c r="DF38" s="9" t="e">
        <f t="shared" si="35"/>
        <v>#N/A</v>
      </c>
      <c r="DG38" s="9" t="e">
        <f t="shared" si="36"/>
        <v>#N/A</v>
      </c>
      <c r="DH38" s="9" t="e">
        <f t="shared" si="37"/>
        <v>#N/A</v>
      </c>
      <c r="DI38" s="9" t="e">
        <f t="shared" si="38"/>
        <v>#N/A</v>
      </c>
      <c r="DJ38" s="9" t="e">
        <f t="shared" si="39"/>
        <v>#N/A</v>
      </c>
      <c r="DK38" s="9" t="e">
        <f t="shared" si="40"/>
        <v>#N/A</v>
      </c>
      <c r="DL38" s="9" t="e">
        <f t="shared" si="41"/>
        <v>#N/A</v>
      </c>
      <c r="DM38" s="9" t="e">
        <f t="shared" si="42"/>
        <v>#N/A</v>
      </c>
      <c r="DN38" s="9" t="e">
        <f t="shared" si="43"/>
        <v>#N/A</v>
      </c>
      <c r="DO38" s="9" t="e">
        <f t="shared" si="44"/>
        <v>#N/A</v>
      </c>
      <c r="DP38" s="9" t="e">
        <f t="shared" si="45"/>
        <v>#N/A</v>
      </c>
      <c r="DQ38" s="9" t="e">
        <f t="shared" si="46"/>
        <v>#N/A</v>
      </c>
      <c r="DR38" s="9" t="e">
        <f t="shared" si="47"/>
        <v>#N/A</v>
      </c>
      <c r="DS38" s="9" t="e">
        <f t="shared" si="48"/>
        <v>#N/A</v>
      </c>
      <c r="DT38" s="9" t="e">
        <f t="shared" si="49"/>
        <v>#N/A</v>
      </c>
      <c r="DU38" s="9" t="e">
        <f t="shared" si="50"/>
        <v>#N/A</v>
      </c>
      <c r="DV38" s="9" t="e">
        <f t="shared" si="51"/>
        <v>#N/A</v>
      </c>
      <c r="DW38" s="9" t="e">
        <f t="shared" si="52"/>
        <v>#N/A</v>
      </c>
      <c r="DX38" s="9" t="e">
        <f t="shared" si="53"/>
        <v>#N/A</v>
      </c>
      <c r="DY38" s="9" t="e">
        <f t="shared" si="54"/>
        <v>#N/A</v>
      </c>
      <c r="DZ38" s="9" t="e">
        <f t="shared" si="55"/>
        <v>#N/A</v>
      </c>
      <c r="EA38" s="9" t="e">
        <f t="shared" si="56"/>
        <v>#N/A</v>
      </c>
      <c r="EB38" s="9" t="e">
        <f t="shared" si="57"/>
        <v>#N/A</v>
      </c>
      <c r="EC38" s="9" t="e">
        <f t="shared" si="58"/>
        <v>#N/A</v>
      </c>
      <c r="ED38" s="9" t="e">
        <f t="shared" si="59"/>
        <v>#N/A</v>
      </c>
      <c r="EE38" s="9" t="e">
        <f t="shared" si="60"/>
        <v>#N/A</v>
      </c>
      <c r="EF38" s="9" t="e">
        <f t="shared" si="61"/>
        <v>#N/A</v>
      </c>
      <c r="EG38" s="9" t="e">
        <f t="shared" si="62"/>
        <v>#N/A</v>
      </c>
      <c r="EH38" s="9" t="e">
        <f t="shared" si="63"/>
        <v>#N/A</v>
      </c>
    </row>
    <row r="39" spans="1:138" ht="15.75" customHeight="1">
      <c r="A39" s="1"/>
      <c r="B39" s="155" t="s">
        <v>203</v>
      </c>
      <c r="C39" s="161">
        <f>Tipy!A40</f>
        <v>53</v>
      </c>
      <c r="D39" s="179" t="str">
        <f>Tipy!B40</f>
        <v>JV-21</v>
      </c>
      <c r="E39" s="308">
        <f t="shared" si="64"/>
        <v>1170</v>
      </c>
      <c r="F39" s="306">
        <f>IF(ISBLANK(Výsledky!$I$3),"-",SUM(J39:M39,O39,Q39,S39:T39,V39,X39,Z39:AA39,AC39:AE39,AG39:AI39,AK39:AM39,AP39,AR39,AT39:AU39,AW39:AX39,BA39,BC39:BD39,BF39,BH39,BJ39,BL39,BN39,BP39,BR39:BS39))</f>
        <v>770</v>
      </c>
      <c r="G39" s="151">
        <f>IF(ISBLANK(Výsledky!$AK$3),"-",SUM(N39,R39,U39,Y39,AB39,AF39,AV39,BB39,BG39,BI39,BM39,BO39,BT39))</f>
        <v>60</v>
      </c>
      <c r="H39" s="151">
        <f>IF(ISBLANK(Výsledky!$AY$3),"-",SUM(P39,W39,AJ39,AO39,AQ39,AY39))</f>
        <v>290</v>
      </c>
      <c r="I39" s="167">
        <f>IF(ISBLANK(Výsledky!$HK$3),"-",SUM(AN39,AS39,AZ39,BE39,BK39,BQ39))</f>
        <v>50</v>
      </c>
      <c r="J39" s="164">
        <f>IF(ISBLANK(Výsledky!$I$3),"",Výsledky!I46)</f>
        <v>60</v>
      </c>
      <c r="K39" s="152">
        <f>IF(ISBLANK(Výsledky!$P$3),"",Výsledky!P46)</f>
        <v>30</v>
      </c>
      <c r="L39" s="152">
        <f>IF(ISBLANK(Výsledky!$W$3),"",Výsledky!W46)</f>
        <v>40</v>
      </c>
      <c r="M39" s="152">
        <f>IF(ISBLANK(Výsledky!$AD$3),"",Výsledky!AD46)</f>
        <v>60</v>
      </c>
      <c r="N39" s="152" t="str">
        <f>IF(ISBLANK(Výsledky!$AK$3),"",Výsledky!AK46)</f>
        <v>-</v>
      </c>
      <c r="O39" s="152" t="str">
        <f>IF(ISBLANK(Výsledky!$AR$3),"",Výsledky!AR46)</f>
        <v>-</v>
      </c>
      <c r="P39" s="152">
        <f>IF(ISBLANK(Výsledky!$AY$3),"",Výsledky!AY46)</f>
        <v>70</v>
      </c>
      <c r="Q39" s="152">
        <f>IF(ISBLANK(Výsledky!$BF$3),"",Výsledky!BF46)</f>
        <v>0</v>
      </c>
      <c r="R39" s="152" t="str">
        <f>IF(ISBLANK(Výsledky!$BM$3),"",Výsledky!BM46)</f>
        <v>-</v>
      </c>
      <c r="S39" s="152">
        <f>IF(ISBLANK(Výsledky!$BT$3),"",Výsledky!BT46)</f>
        <v>20</v>
      </c>
      <c r="T39" s="152">
        <f>IF(ISBLANK(Výsledky!$CA$3),"",Výsledky!CA46)</f>
        <v>60</v>
      </c>
      <c r="U39" s="152">
        <f>IF(ISBLANK(Výsledky!$CH$3),"",Výsledky!CH46)</f>
        <v>0</v>
      </c>
      <c r="V39" s="152">
        <f>IF(ISBLANK(Výsledky!$CO$3),"",Výsledky!CO46)</f>
        <v>30</v>
      </c>
      <c r="W39" s="152">
        <f>IF(ISBLANK(Výsledky!$CV$3),"",Výsledky!CV46)</f>
        <v>80</v>
      </c>
      <c r="X39" s="152">
        <f>IF(ISBLANK(Výsledky!$DC$3),"",Výsledky!DC46)</f>
        <v>20</v>
      </c>
      <c r="Y39" s="152" t="str">
        <f>IF(ISBLANK(Výsledky!$DJ$3),"",Výsledky!DJ46)</f>
        <v>-</v>
      </c>
      <c r="Z39" s="152">
        <f>IF(ISBLANK(Výsledky!$DQ$3),"",Výsledky!DQ46)</f>
        <v>0</v>
      </c>
      <c r="AA39" s="152">
        <f>IF(ISBLANK(Výsledky!$DX$3),"",Výsledky!DX46)</f>
        <v>50</v>
      </c>
      <c r="AB39" s="152">
        <f>IF(ISBLANK(Výsledky!$EE$3),"",Výsledky!EE46)</f>
        <v>50</v>
      </c>
      <c r="AC39" s="152">
        <f>IF(ISBLANK(Výsledky!$EL$3),"",Výsledky!EL46)</f>
        <v>70</v>
      </c>
      <c r="AD39" s="152">
        <f>IF(ISBLANK(Výsledky!$ES$3),"",Výsledky!ES46)</f>
        <v>60</v>
      </c>
      <c r="AE39" s="152">
        <f>IF(ISBLANK(Výsledky!$EZ$3),"",Výsledky!EZ46)</f>
        <v>40</v>
      </c>
      <c r="AF39" s="152">
        <f>IF(ISBLANK(Výsledky!$FG$3),"",Výsledky!FG46)</f>
        <v>10</v>
      </c>
      <c r="AG39" s="152">
        <f>IF(ISBLANK(Výsledky!$FN$3),"",Výsledky!FN46)</f>
        <v>20</v>
      </c>
      <c r="AH39" s="152">
        <f>IF(ISBLANK(Výsledky!$FU$3),"",Výsledky!FU46)</f>
        <v>60</v>
      </c>
      <c r="AI39" s="152">
        <f>IF(ISBLANK(Výsledky!$GB$3),"",Výsledky!GB46)</f>
        <v>0</v>
      </c>
      <c r="AJ39" s="152">
        <f>IF(ISBLANK(Výsledky!$GI$3),"",Výsledky!GI46)</f>
        <v>60</v>
      </c>
      <c r="AK39" s="152" t="str">
        <f>IF(ISBLANK(Výsledky!$GP$3),"",Výsledky!GP46)</f>
        <v/>
      </c>
      <c r="AL39" s="152" t="str">
        <f>IF(ISBLANK(Výsledky!$GW$3),"",Výsledky!GW46)</f>
        <v>-</v>
      </c>
      <c r="AM39" s="152">
        <f>IF(ISBLANK(Výsledky!$HD$3),"",Výsledky!HD46)</f>
        <v>40</v>
      </c>
      <c r="AN39" s="152">
        <f>IF(ISBLANK(Výsledky!$HK$3),"",Výsledky!HK46)</f>
        <v>30</v>
      </c>
      <c r="AO39" s="152">
        <f>IF(ISBLANK(Výsledky!$HR$3),"",Výsledky!HR46)</f>
        <v>0</v>
      </c>
      <c r="AP39" s="152">
        <f>IF(ISBLANK(Výsledky!$HY$3),"",Výsledky!HY46)</f>
        <v>30</v>
      </c>
      <c r="AQ39" s="152">
        <f>IF(ISBLANK(Výsledky!$IF$3),"",Výsledky!IF46)</f>
        <v>80</v>
      </c>
      <c r="AR39" s="152">
        <f>IF(ISBLANK(Výsledky!$IM$3),"",Výsledky!IM46)</f>
        <v>50</v>
      </c>
      <c r="AS39" s="152">
        <f>IF(ISBLANK(Výsledky!$IT$3),"",Výsledky!IT46)</f>
        <v>20</v>
      </c>
      <c r="AT39" s="152">
        <f>IF(ISBLANK(Výsledky!$JA$3),"",Výsledky!JA46)</f>
        <v>30</v>
      </c>
      <c r="AU39" s="152" t="str">
        <f>IF(ISBLANK(Výsledky!$JH$3),"",Výsledky!JH46)</f>
        <v/>
      </c>
      <c r="AV39" s="152" t="str">
        <f>IF(ISBLANK(Výsledky!$JO$3),"",Výsledky!JO46)</f>
        <v/>
      </c>
      <c r="AW39" s="152" t="str">
        <f>IF(ISBLANK(Výsledky!$JV$3),"",Výsledky!JV46)</f>
        <v/>
      </c>
      <c r="AX39" s="152" t="str">
        <f>IF(ISBLANK(Výsledky!$KC$3),"",Výsledky!KC46)</f>
        <v/>
      </c>
      <c r="AY39" s="152" t="str">
        <f>IF(ISBLANK(Výsledky!$KJ$3),"",Výsledky!KJ46)</f>
        <v/>
      </c>
      <c r="AZ39" s="152" t="str">
        <f>IF(ISBLANK(Výsledky!$KQ$3),"",Výsledky!KQ46)</f>
        <v/>
      </c>
      <c r="BA39" s="152" t="str">
        <f>IF(ISBLANK(Výsledky!$KX$3),"",Výsledky!KX46)</f>
        <v/>
      </c>
      <c r="BB39" s="152" t="str">
        <f>IF(ISBLANK(Výsledky!$LE$3),"",Výsledky!LE46)</f>
        <v/>
      </c>
      <c r="BC39" s="152" t="str">
        <f>IF(ISBLANK(Výsledky!$LL$3),"",Výsledky!LL46)</f>
        <v/>
      </c>
      <c r="BD39" s="152" t="str">
        <f>IF(ISBLANK(Výsledky!$LS$3),"",Výsledky!LS46)</f>
        <v/>
      </c>
      <c r="BE39" s="152" t="str">
        <f>IF(ISBLANK(Výsledky!$LZ$3),"",Výsledky!LZ46)</f>
        <v/>
      </c>
      <c r="BF39" s="152" t="str">
        <f>IF(ISBLANK(Výsledky!$MG$3),"",Výsledky!MG46)</f>
        <v/>
      </c>
      <c r="BG39" s="152" t="str">
        <f>IF(ISBLANK(Výsledky!$MN$3),"",Výsledky!MN46)</f>
        <v/>
      </c>
      <c r="BH39" s="152" t="str">
        <f>IF(ISBLANK(Výsledky!$MU$3),"",Výsledky!MU46)</f>
        <v/>
      </c>
      <c r="BI39" s="152" t="str">
        <f>IF(ISBLANK(Výsledky!$NB$3),"",Výsledky!NB46)</f>
        <v/>
      </c>
      <c r="BJ39" s="152" t="str">
        <f>IF(ISBLANK(Výsledky!$NI$3),"",Výsledky!NI46)</f>
        <v/>
      </c>
      <c r="BK39" s="152" t="str">
        <f>IF(ISBLANK(Výsledky!$NP$3),"",Výsledky!NP46)</f>
        <v/>
      </c>
      <c r="BL39" s="152" t="str">
        <f>IF(ISBLANK(Výsledky!$NW$3),"",Výsledky!NW46)</f>
        <v/>
      </c>
      <c r="BM39" s="152" t="str">
        <f>IF(ISBLANK(Výsledky!$OD$3),"",Výsledky!OD46)</f>
        <v/>
      </c>
      <c r="BN39" s="152" t="str">
        <f>IF(ISBLANK(Výsledky!$OK$3),"",Výsledky!OK46)</f>
        <v/>
      </c>
      <c r="BO39" s="152" t="str">
        <f>IF(ISBLANK(Výsledky!$OR$3),"",Výsledky!OR46)</f>
        <v/>
      </c>
      <c r="BP39" s="152" t="str">
        <f>IF(ISBLANK(Výsledky!$OY$3),"",Výsledky!OY46)</f>
        <v/>
      </c>
      <c r="BQ39" s="152" t="str">
        <f>IF(ISBLANK(Výsledky!$PF$3),"",Výsledky!PF46)</f>
        <v/>
      </c>
      <c r="BR39" s="152" t="str">
        <f>IF(ISBLANK(Výsledky!$PM$3),"",Výsledky!PM46)</f>
        <v/>
      </c>
      <c r="BS39" s="152" t="str">
        <f>IF(ISBLANK(Výsledky!$PT$3),"",Výsledky!PT46)</f>
        <v/>
      </c>
      <c r="BT39" s="153" t="str">
        <f>IF(ISBLANK(Výsledky!$QA$3),"",Výsledky!QA46)</f>
        <v/>
      </c>
      <c r="BU39" s="6"/>
      <c r="BV39" s="10"/>
      <c r="BW39" s="11" t="str">
        <f>Tipy!B42</f>
        <v>kirips</v>
      </c>
      <c r="BX39" s="9">
        <f t="shared" si="1"/>
        <v>78</v>
      </c>
      <c r="BY39" s="9">
        <f t="shared" si="2"/>
        <v>78</v>
      </c>
      <c r="BZ39" s="9">
        <f t="shared" si="3"/>
        <v>81</v>
      </c>
      <c r="CA39" s="9">
        <f t="shared" si="4"/>
        <v>84</v>
      </c>
      <c r="CB39" s="9">
        <f t="shared" si="5"/>
        <v>70</v>
      </c>
      <c r="CC39" s="9">
        <f t="shared" si="6"/>
        <v>66</v>
      </c>
      <c r="CD39" s="9">
        <f t="shared" si="7"/>
        <v>62</v>
      </c>
      <c r="CE39" s="9" t="e">
        <f t="shared" si="8"/>
        <v>#N/A</v>
      </c>
      <c r="CF39" s="9" t="e">
        <f t="shared" si="9"/>
        <v>#N/A</v>
      </c>
      <c r="CG39" s="9" t="e">
        <f t="shared" si="10"/>
        <v>#N/A</v>
      </c>
      <c r="CH39" s="9" t="e">
        <f t="shared" si="11"/>
        <v>#N/A</v>
      </c>
      <c r="CI39" s="9" t="e">
        <f t="shared" si="12"/>
        <v>#N/A</v>
      </c>
      <c r="CJ39" s="9" t="e">
        <f t="shared" si="13"/>
        <v>#N/A</v>
      </c>
      <c r="CK39" s="9" t="e">
        <f t="shared" si="14"/>
        <v>#N/A</v>
      </c>
      <c r="CL39" s="9" t="e">
        <f t="shared" si="15"/>
        <v>#N/A</v>
      </c>
      <c r="CM39" s="9" t="e">
        <f t="shared" si="16"/>
        <v>#N/A</v>
      </c>
      <c r="CN39" s="9" t="e">
        <f t="shared" si="17"/>
        <v>#N/A</v>
      </c>
      <c r="CO39" s="9" t="e">
        <f t="shared" si="18"/>
        <v>#N/A</v>
      </c>
      <c r="CP39" s="9" t="e">
        <f t="shared" si="19"/>
        <v>#N/A</v>
      </c>
      <c r="CQ39" s="9" t="e">
        <f t="shared" si="20"/>
        <v>#N/A</v>
      </c>
      <c r="CR39" s="9" t="e">
        <f t="shared" si="21"/>
        <v>#N/A</v>
      </c>
      <c r="CS39" s="9" t="e">
        <f t="shared" si="22"/>
        <v>#N/A</v>
      </c>
      <c r="CT39" s="9" t="e">
        <f t="shared" si="23"/>
        <v>#N/A</v>
      </c>
      <c r="CU39" s="9" t="e">
        <f t="shared" si="24"/>
        <v>#N/A</v>
      </c>
      <c r="CV39" s="9" t="e">
        <f t="shared" si="25"/>
        <v>#N/A</v>
      </c>
      <c r="CW39" s="9" t="e">
        <f t="shared" si="26"/>
        <v>#N/A</v>
      </c>
      <c r="CX39" s="9" t="e">
        <f t="shared" si="27"/>
        <v>#N/A</v>
      </c>
      <c r="CY39" s="9" t="e">
        <f t="shared" si="28"/>
        <v>#N/A</v>
      </c>
      <c r="CZ39" s="9" t="e">
        <f t="shared" si="29"/>
        <v>#N/A</v>
      </c>
      <c r="DA39" s="9" t="e">
        <f t="shared" si="30"/>
        <v>#N/A</v>
      </c>
      <c r="DB39" s="9" t="e">
        <f t="shared" si="31"/>
        <v>#N/A</v>
      </c>
      <c r="DC39" s="9" t="e">
        <f t="shared" si="32"/>
        <v>#N/A</v>
      </c>
      <c r="DD39" s="9" t="e">
        <f t="shared" si="33"/>
        <v>#N/A</v>
      </c>
      <c r="DE39" s="9" t="e">
        <f t="shared" si="34"/>
        <v>#N/A</v>
      </c>
      <c r="DF39" s="9" t="e">
        <f t="shared" si="35"/>
        <v>#N/A</v>
      </c>
      <c r="DG39" s="9" t="e">
        <f t="shared" si="36"/>
        <v>#N/A</v>
      </c>
      <c r="DH39" s="9" t="e">
        <f t="shared" si="37"/>
        <v>#N/A</v>
      </c>
      <c r="DI39" s="9" t="e">
        <f t="shared" si="38"/>
        <v>#N/A</v>
      </c>
      <c r="DJ39" s="9" t="e">
        <f t="shared" si="39"/>
        <v>#N/A</v>
      </c>
      <c r="DK39" s="9" t="e">
        <f t="shared" si="40"/>
        <v>#N/A</v>
      </c>
      <c r="DL39" s="9" t="e">
        <f t="shared" si="41"/>
        <v>#N/A</v>
      </c>
      <c r="DM39" s="9" t="e">
        <f t="shared" si="42"/>
        <v>#N/A</v>
      </c>
      <c r="DN39" s="9" t="e">
        <f t="shared" si="43"/>
        <v>#N/A</v>
      </c>
      <c r="DO39" s="9" t="e">
        <f t="shared" si="44"/>
        <v>#N/A</v>
      </c>
      <c r="DP39" s="9" t="e">
        <f t="shared" si="45"/>
        <v>#N/A</v>
      </c>
      <c r="DQ39" s="9" t="e">
        <f t="shared" si="46"/>
        <v>#N/A</v>
      </c>
      <c r="DR39" s="9" t="e">
        <f t="shared" si="47"/>
        <v>#N/A</v>
      </c>
      <c r="DS39" s="9" t="e">
        <f t="shared" si="48"/>
        <v>#N/A</v>
      </c>
      <c r="DT39" s="9" t="e">
        <f t="shared" si="49"/>
        <v>#N/A</v>
      </c>
      <c r="DU39" s="9" t="e">
        <f t="shared" si="50"/>
        <v>#N/A</v>
      </c>
      <c r="DV39" s="9" t="e">
        <f t="shared" si="51"/>
        <v>#N/A</v>
      </c>
      <c r="DW39" s="9" t="e">
        <f t="shared" si="52"/>
        <v>#N/A</v>
      </c>
      <c r="DX39" s="9" t="e">
        <f t="shared" si="53"/>
        <v>#N/A</v>
      </c>
      <c r="DY39" s="9" t="e">
        <f t="shared" si="54"/>
        <v>#N/A</v>
      </c>
      <c r="DZ39" s="9" t="e">
        <f t="shared" si="55"/>
        <v>#N/A</v>
      </c>
      <c r="EA39" s="9" t="e">
        <f t="shared" si="56"/>
        <v>#N/A</v>
      </c>
      <c r="EB39" s="9" t="e">
        <f t="shared" si="57"/>
        <v>#N/A</v>
      </c>
      <c r="EC39" s="9" t="e">
        <f t="shared" si="58"/>
        <v>#N/A</v>
      </c>
      <c r="ED39" s="9" t="e">
        <f t="shared" si="59"/>
        <v>#N/A</v>
      </c>
      <c r="EE39" s="9" t="e">
        <f t="shared" si="60"/>
        <v>#N/A</v>
      </c>
      <c r="EF39" s="9" t="e">
        <f t="shared" si="61"/>
        <v>#N/A</v>
      </c>
      <c r="EG39" s="9" t="e">
        <f t="shared" si="62"/>
        <v>#N/A</v>
      </c>
      <c r="EH39" s="9" t="e">
        <f t="shared" si="63"/>
        <v>#N/A</v>
      </c>
    </row>
    <row r="40" spans="1:138" ht="15.75" customHeight="1">
      <c r="A40" s="1"/>
      <c r="B40" s="155" t="s">
        <v>204</v>
      </c>
      <c r="C40" s="161">
        <f>Tipy!A18</f>
        <v>75</v>
      </c>
      <c r="D40" s="179" t="str">
        <f>Tipy!B18</f>
        <v>Cyro</v>
      </c>
      <c r="E40" s="308">
        <f t="shared" si="64"/>
        <v>1160</v>
      </c>
      <c r="F40" s="306">
        <f>IF(ISBLANK(Výsledky!$I$3),"-",SUM(J40:M40,O40,Q40,S40:T40,V40,X40,Z40:AA40,AC40:AE40,AG40:AI40,AK40:AM40,AP40,AR40,AT40:AU40,AW40:AX40,BA40,BC40:BD40,BF40,BH40,BJ40,BL40,BN40,BP40,BR40:BS40))</f>
        <v>750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150</v>
      </c>
      <c r="I40" s="167">
        <f>IF(ISBLANK(Výsledky!$HK$3),"-",SUM(AN40,AS40,AZ40,BE40,BK40,BQ40))</f>
        <v>50</v>
      </c>
      <c r="J40" s="164">
        <f>IF(ISBLANK(Výsledky!$I$3),"",Výsledky!I24)</f>
        <v>20</v>
      </c>
      <c r="K40" s="152">
        <f>IF(ISBLANK(Výsledky!$P$3),"",Výsledky!P24)</f>
        <v>80</v>
      </c>
      <c r="L40" s="152">
        <f>IF(ISBLANK(Výsledky!$W$3),"",Výsledky!W24)</f>
        <v>30</v>
      </c>
      <c r="M40" s="152">
        <f>IF(ISBLANK(Výsledky!$AD$3),"",Výsledky!AD24)</f>
        <v>70</v>
      </c>
      <c r="N40" s="152">
        <f>IF(ISBLANK(Výsledky!$AK$3),"",Výsledky!AK24)</f>
        <v>20</v>
      </c>
      <c r="O40" s="152">
        <f>IF(ISBLANK(Výsledky!$AR$3),"",Výsledky!AR24)</f>
        <v>80</v>
      </c>
      <c r="P40" s="152">
        <f>IF(ISBLANK(Výsledky!$AY$3),"",Výsledky!AY24)</f>
        <v>30</v>
      </c>
      <c r="Q40" s="152">
        <f>IF(ISBLANK(Výsledky!$BF$3),"",Výsledky!BF24)</f>
        <v>30</v>
      </c>
      <c r="R40" s="152">
        <f>IF(ISBLANK(Výsledky!$BM$3),"",Výsledky!BM24)</f>
        <v>50</v>
      </c>
      <c r="S40" s="152">
        <f>IF(ISBLANK(Výsledky!$BT$3),"",Výsledky!BT24)</f>
        <v>10</v>
      </c>
      <c r="T40" s="152" t="str">
        <f>IF(ISBLANK(Výsledky!$CA$3),"",Výsledky!CA24)</f>
        <v>-</v>
      </c>
      <c r="U40" s="152">
        <f>IF(ISBLANK(Výsledky!$CH$3),"",Výsledky!CH24)</f>
        <v>20</v>
      </c>
      <c r="V40" s="152">
        <f>IF(ISBLANK(Výsledky!$CO$3),"",Výsledky!CO24)</f>
        <v>30</v>
      </c>
      <c r="W40" s="152">
        <f>IF(ISBLANK(Výsledky!$CV$3),"",Výsledky!CV24)</f>
        <v>90</v>
      </c>
      <c r="X40" s="152">
        <f>IF(ISBLANK(Výsledky!$DC$3),"",Výsledky!DC24)</f>
        <v>30</v>
      </c>
      <c r="Y40" s="152">
        <f>IF(ISBLANK(Výsledky!$DJ$3),"",Výsledky!DJ24)</f>
        <v>60</v>
      </c>
      <c r="Z40" s="152">
        <f>IF(ISBLANK(Výsledky!$DQ$3),"",Výsledky!DQ24)</f>
        <v>0</v>
      </c>
      <c r="AA40" s="152">
        <f>IF(ISBLANK(Výsledky!$DX$3),"",Výsledky!DX24)</f>
        <v>70</v>
      </c>
      <c r="AB40" s="152">
        <f>IF(ISBLANK(Výsledky!$EE$3),"",Výsledky!EE24)</f>
        <v>50</v>
      </c>
      <c r="AC40" s="152">
        <f>IF(ISBLANK(Výsledky!$EL$3),"",Výsledky!EL24)</f>
        <v>60</v>
      </c>
      <c r="AD40" s="152">
        <f>IF(ISBLANK(Výsledky!$ES$3),"",Výsledky!ES24)</f>
        <v>50</v>
      </c>
      <c r="AE40" s="152">
        <f>IF(ISBLANK(Výsledky!$EZ$3),"",Výsledky!EZ24)</f>
        <v>20</v>
      </c>
      <c r="AF40" s="152">
        <f>IF(ISBLANK(Výsledky!$FG$3),"",Výsledky!FG24)</f>
        <v>10</v>
      </c>
      <c r="AG40" s="152">
        <f>IF(ISBLANK(Výsledky!$FN$3),"",Výsledky!FN24)</f>
        <v>30</v>
      </c>
      <c r="AH40" s="152">
        <f>IF(ISBLANK(Výsledky!$FU$3),"",Výsledky!FU24)</f>
        <v>50</v>
      </c>
      <c r="AI40" s="152">
        <f>IF(ISBLANK(Výsledky!$GB$3),"",Výsledky!GB24)</f>
        <v>0</v>
      </c>
      <c r="AJ40" s="152">
        <f>IF(ISBLANK(Výsledky!$GI$3),"",Výsledky!GI24)</f>
        <v>0</v>
      </c>
      <c r="AK40" s="152" t="str">
        <f>IF(ISBLANK(Výsledky!$GP$3),"",Výsledky!GP24)</f>
        <v/>
      </c>
      <c r="AL40" s="152">
        <v>0</v>
      </c>
      <c r="AM40" s="152">
        <f>IF(ISBLANK(Výsledky!$HD$3),"",Výsledky!HD24)</f>
        <v>40</v>
      </c>
      <c r="AN40" s="152">
        <f>IF(ISBLANK(Výsledky!$HK$3),"",Výsledky!HK24)</f>
        <v>20</v>
      </c>
      <c r="AO40" s="152">
        <f>IF(ISBLANK(Výsledky!$HR$3),"",Výsledky!HR24)</f>
        <v>0</v>
      </c>
      <c r="AP40" s="152">
        <f>IF(ISBLANK(Výsledky!$HY$3),"",Výsledky!HY24)</f>
        <v>10</v>
      </c>
      <c r="AQ40" s="152">
        <f>IF(ISBLANK(Výsledky!$IF$3),"",Výsledky!IF24)</f>
        <v>30</v>
      </c>
      <c r="AR40" s="152">
        <f>IF(ISBLANK(Výsledky!$IM$3),"",Výsledky!IM24)</f>
        <v>20</v>
      </c>
      <c r="AS40" s="152">
        <f>IF(ISBLANK(Výsledky!$IT$3),"",Výsledky!IT24)</f>
        <v>30</v>
      </c>
      <c r="AT40" s="152">
        <f>IF(ISBLANK(Výsledky!$JA$3),"",Výsledky!JA24)</f>
        <v>20</v>
      </c>
      <c r="AU40" s="152" t="str">
        <f>IF(ISBLANK(Výsledky!$JH$3),"",Výsledky!JH24)</f>
        <v/>
      </c>
      <c r="AV40" s="152" t="str">
        <f>IF(ISBLANK(Výsledky!$JO$3),"",Výsledky!JO24)</f>
        <v/>
      </c>
      <c r="AW40" s="152" t="str">
        <f>IF(ISBLANK(Výsledky!$JV$3),"",Výsledky!JV24)</f>
        <v/>
      </c>
      <c r="AX40" s="152" t="str">
        <f>IF(ISBLANK(Výsledky!$KC$3),"",Výsledky!KC24)</f>
        <v/>
      </c>
      <c r="AY40" s="152" t="str">
        <f>IF(ISBLANK(Výsledky!$KJ$3),"",Výsledky!KJ24)</f>
        <v/>
      </c>
      <c r="AZ40" s="152" t="str">
        <f>IF(ISBLANK(Výsledky!$KQ$3),"",Výsledky!KQ24)</f>
        <v/>
      </c>
      <c r="BA40" s="152" t="str">
        <f>IF(ISBLANK(Výsledky!$KX$3),"",Výsledky!KX24)</f>
        <v/>
      </c>
      <c r="BB40" s="152" t="str">
        <f>IF(ISBLANK(Výsledky!$LE$3),"",Výsledky!LE24)</f>
        <v/>
      </c>
      <c r="BC40" s="152" t="str">
        <f>IF(ISBLANK(Výsledky!$LL$3),"",Výsledky!LL24)</f>
        <v/>
      </c>
      <c r="BD40" s="152" t="str">
        <f>IF(ISBLANK(Výsledky!$LS$3),"",Výsledky!LS24)</f>
        <v/>
      </c>
      <c r="BE40" s="152" t="str">
        <f>IF(ISBLANK(Výsledky!$LZ$3),"",Výsledky!LZ24)</f>
        <v/>
      </c>
      <c r="BF40" s="152" t="str">
        <f>IF(ISBLANK(Výsledky!$MG$3),"",Výsledky!MG24)</f>
        <v/>
      </c>
      <c r="BG40" s="152" t="str">
        <f>IF(ISBLANK(Výsledky!$MN$3),"",Výsledky!MN24)</f>
        <v/>
      </c>
      <c r="BH40" s="152" t="str">
        <f>IF(ISBLANK(Výsledky!$MU$3),"",Výsledky!MU24)</f>
        <v/>
      </c>
      <c r="BI40" s="152" t="str">
        <f>IF(ISBLANK(Výsledky!$NB$3),"",Výsledky!NB24)</f>
        <v/>
      </c>
      <c r="BJ40" s="152" t="str">
        <f>IF(ISBLANK(Výsledky!$NI$3),"",Výsledky!NI24)</f>
        <v/>
      </c>
      <c r="BK40" s="152" t="str">
        <f>IF(ISBLANK(Výsledky!$NP$3),"",Výsledky!NP24)</f>
        <v/>
      </c>
      <c r="BL40" s="152" t="str">
        <f>IF(ISBLANK(Výsledky!$NW$3),"",Výsledky!NW24)</f>
        <v/>
      </c>
      <c r="BM40" s="152" t="str">
        <f>IF(ISBLANK(Výsledky!$OD$3),"",Výsledky!OD24)</f>
        <v/>
      </c>
      <c r="BN40" s="152" t="str">
        <f>IF(ISBLANK(Výsledky!$OK$3),"",Výsledky!OK24)</f>
        <v/>
      </c>
      <c r="BO40" s="152" t="str">
        <f>IF(ISBLANK(Výsledky!$OR$3),"",Výsledky!OR24)</f>
        <v/>
      </c>
      <c r="BP40" s="152" t="str">
        <f>IF(ISBLANK(Výsledky!$OY$3),"",Výsledky!OY24)</f>
        <v/>
      </c>
      <c r="BQ40" s="152" t="str">
        <f>IF(ISBLANK(Výsledky!$PF$3),"",Výsledky!PF24)</f>
        <v/>
      </c>
      <c r="BR40" s="152" t="str">
        <f>IF(ISBLANK(Výsledky!$PM$3),"",Výsledky!PM24)</f>
        <v/>
      </c>
      <c r="BS40" s="152" t="str">
        <f>IF(ISBLANK(Výsledky!$PT$3),"",Výsledky!PT24)</f>
        <v/>
      </c>
      <c r="BT40" s="153" t="str">
        <f>IF(ISBLANK(Výsledky!$QA$3),"",Výsledky!QA24)</f>
        <v/>
      </c>
      <c r="BU40" s="6"/>
      <c r="BV40" s="10"/>
      <c r="BW40" s="11" t="str">
        <f>Tipy!B43</f>
        <v>kloppinho</v>
      </c>
      <c r="BX40" s="9">
        <f t="shared" si="1"/>
        <v>58</v>
      </c>
      <c r="BY40" s="9">
        <f t="shared" si="2"/>
        <v>16</v>
      </c>
      <c r="BZ40" s="9">
        <f t="shared" si="3"/>
        <v>15</v>
      </c>
      <c r="CA40" s="9">
        <f t="shared" si="4"/>
        <v>9</v>
      </c>
      <c r="CB40" s="9">
        <f t="shared" si="5"/>
        <v>16</v>
      </c>
      <c r="CC40" s="9">
        <f t="shared" si="6"/>
        <v>17</v>
      </c>
      <c r="CD40" s="9">
        <f t="shared" si="7"/>
        <v>25</v>
      </c>
      <c r="CE40" s="9" t="e">
        <f t="shared" si="8"/>
        <v>#N/A</v>
      </c>
      <c r="CF40" s="9" t="e">
        <f t="shared" si="9"/>
        <v>#N/A</v>
      </c>
      <c r="CG40" s="9" t="e">
        <f t="shared" si="10"/>
        <v>#N/A</v>
      </c>
      <c r="CH40" s="9" t="e">
        <f t="shared" si="11"/>
        <v>#N/A</v>
      </c>
      <c r="CI40" s="9" t="e">
        <f t="shared" si="12"/>
        <v>#N/A</v>
      </c>
      <c r="CJ40" s="9" t="e">
        <f t="shared" si="13"/>
        <v>#N/A</v>
      </c>
      <c r="CK40" s="9" t="e">
        <f t="shared" si="14"/>
        <v>#N/A</v>
      </c>
      <c r="CL40" s="9" t="e">
        <f t="shared" si="15"/>
        <v>#N/A</v>
      </c>
      <c r="CM40" s="9" t="e">
        <f t="shared" si="16"/>
        <v>#N/A</v>
      </c>
      <c r="CN40" s="9" t="e">
        <f t="shared" si="17"/>
        <v>#N/A</v>
      </c>
      <c r="CO40" s="9" t="e">
        <f t="shared" si="18"/>
        <v>#N/A</v>
      </c>
      <c r="CP40" s="9" t="e">
        <f t="shared" si="19"/>
        <v>#N/A</v>
      </c>
      <c r="CQ40" s="9" t="e">
        <f t="shared" si="20"/>
        <v>#N/A</v>
      </c>
      <c r="CR40" s="9" t="e">
        <f t="shared" si="21"/>
        <v>#N/A</v>
      </c>
      <c r="CS40" s="9" t="e">
        <f t="shared" si="22"/>
        <v>#N/A</v>
      </c>
      <c r="CT40" s="9" t="e">
        <f t="shared" si="23"/>
        <v>#N/A</v>
      </c>
      <c r="CU40" s="9" t="e">
        <f t="shared" si="24"/>
        <v>#N/A</v>
      </c>
      <c r="CV40" s="9" t="e">
        <f t="shared" si="25"/>
        <v>#N/A</v>
      </c>
      <c r="CW40" s="9" t="e">
        <f t="shared" si="26"/>
        <v>#N/A</v>
      </c>
      <c r="CX40" s="9" t="e">
        <f t="shared" si="27"/>
        <v>#N/A</v>
      </c>
      <c r="CY40" s="9" t="e">
        <f t="shared" si="28"/>
        <v>#N/A</v>
      </c>
      <c r="CZ40" s="9" t="e">
        <f t="shared" si="29"/>
        <v>#N/A</v>
      </c>
      <c r="DA40" s="9" t="e">
        <f t="shared" si="30"/>
        <v>#N/A</v>
      </c>
      <c r="DB40" s="9" t="e">
        <f t="shared" si="31"/>
        <v>#N/A</v>
      </c>
      <c r="DC40" s="9" t="e">
        <f t="shared" si="32"/>
        <v>#N/A</v>
      </c>
      <c r="DD40" s="9" t="e">
        <f t="shared" si="33"/>
        <v>#N/A</v>
      </c>
      <c r="DE40" s="9" t="e">
        <f t="shared" si="34"/>
        <v>#N/A</v>
      </c>
      <c r="DF40" s="9" t="e">
        <f t="shared" si="35"/>
        <v>#N/A</v>
      </c>
      <c r="DG40" s="9" t="e">
        <f t="shared" si="36"/>
        <v>#N/A</v>
      </c>
      <c r="DH40" s="9" t="e">
        <f t="shared" si="37"/>
        <v>#N/A</v>
      </c>
      <c r="DI40" s="9" t="e">
        <f t="shared" si="38"/>
        <v>#N/A</v>
      </c>
      <c r="DJ40" s="9" t="e">
        <f t="shared" si="39"/>
        <v>#N/A</v>
      </c>
      <c r="DK40" s="9" t="e">
        <f t="shared" si="40"/>
        <v>#N/A</v>
      </c>
      <c r="DL40" s="9" t="e">
        <f t="shared" si="41"/>
        <v>#N/A</v>
      </c>
      <c r="DM40" s="9" t="e">
        <f t="shared" si="42"/>
        <v>#N/A</v>
      </c>
      <c r="DN40" s="9" t="e">
        <f t="shared" si="43"/>
        <v>#N/A</v>
      </c>
      <c r="DO40" s="9" t="e">
        <f t="shared" si="44"/>
        <v>#N/A</v>
      </c>
      <c r="DP40" s="9" t="e">
        <f t="shared" si="45"/>
        <v>#N/A</v>
      </c>
      <c r="DQ40" s="9" t="e">
        <f t="shared" si="46"/>
        <v>#N/A</v>
      </c>
      <c r="DR40" s="9" t="e">
        <f t="shared" si="47"/>
        <v>#N/A</v>
      </c>
      <c r="DS40" s="9" t="e">
        <f t="shared" si="48"/>
        <v>#N/A</v>
      </c>
      <c r="DT40" s="9" t="e">
        <f t="shared" si="49"/>
        <v>#N/A</v>
      </c>
      <c r="DU40" s="9" t="e">
        <f t="shared" si="50"/>
        <v>#N/A</v>
      </c>
      <c r="DV40" s="9" t="e">
        <f t="shared" si="51"/>
        <v>#N/A</v>
      </c>
      <c r="DW40" s="9" t="e">
        <f t="shared" si="52"/>
        <v>#N/A</v>
      </c>
      <c r="DX40" s="9" t="e">
        <f t="shared" si="53"/>
        <v>#N/A</v>
      </c>
      <c r="DY40" s="9" t="e">
        <f t="shared" si="54"/>
        <v>#N/A</v>
      </c>
      <c r="DZ40" s="9" t="e">
        <f t="shared" si="55"/>
        <v>#N/A</v>
      </c>
      <c r="EA40" s="9" t="e">
        <f t="shared" si="56"/>
        <v>#N/A</v>
      </c>
      <c r="EB40" s="9" t="e">
        <f t="shared" si="57"/>
        <v>#N/A</v>
      </c>
      <c r="EC40" s="9" t="e">
        <f t="shared" si="58"/>
        <v>#N/A</v>
      </c>
      <c r="ED40" s="9" t="e">
        <f t="shared" si="59"/>
        <v>#N/A</v>
      </c>
      <c r="EE40" s="9" t="e">
        <f t="shared" si="60"/>
        <v>#N/A</v>
      </c>
      <c r="EF40" s="9" t="e">
        <f t="shared" si="61"/>
        <v>#N/A</v>
      </c>
      <c r="EG40" s="9" t="e">
        <f t="shared" si="62"/>
        <v>#N/A</v>
      </c>
      <c r="EH40" s="9" t="e">
        <f t="shared" si="63"/>
        <v>#N/A</v>
      </c>
    </row>
    <row r="41" spans="1:138" ht="15.75" customHeight="1">
      <c r="A41" s="1"/>
      <c r="B41" s="155" t="s">
        <v>205</v>
      </c>
      <c r="C41" s="161">
        <f>Tipy!A77</f>
        <v>7</v>
      </c>
      <c r="D41" s="179" t="str">
        <f>Tipy!B77</f>
        <v>petro fonka</v>
      </c>
      <c r="E41" s="308">
        <f t="shared" si="64"/>
        <v>1140</v>
      </c>
      <c r="F41" s="306">
        <f>IF(ISBLANK(Výsledky!$I$3),"-",SUM(J41:M41,O41,Q41,S41:T41,V41,X41,Z41:AA41,AC41:AE41,AG41:AI41,AK41:AM41,AP41,AR41,AT41:AU41,AW41:AX41,BA41,BC41:BD41,BF41,BH41,BJ41,BL41,BN41,BP41,BR41:BS41))</f>
        <v>720</v>
      </c>
      <c r="G41" s="151">
        <f>IF(ISBLANK(Výsledky!$AK$3),"-",SUM(N41,R41,U41,Y41,AB41,AF41,AV41,BB41,BG41,BI41,BM41,BO41,BT41))</f>
        <v>230</v>
      </c>
      <c r="H41" s="151">
        <f>IF(ISBLANK(Výsledky!$AY$3),"-",SUM(P41,W41,AJ41,AO41,AQ41,AY41))</f>
        <v>90</v>
      </c>
      <c r="I41" s="167">
        <f>IF(ISBLANK(Výsledky!$HK$3),"-",SUM(AN41,AS41,AZ41,BE41,BK41,BQ41))</f>
        <v>100</v>
      </c>
      <c r="J41" s="164">
        <f>IF(ISBLANK(Výsledky!$I$3),"",Výsledky!I83)</f>
        <v>70</v>
      </c>
      <c r="K41" s="152">
        <f>IF(ISBLANK(Výsledky!$P$3),"",Výsledky!P83)</f>
        <v>20</v>
      </c>
      <c r="L41" s="152">
        <f>IF(ISBLANK(Výsledky!$W$3),"",Výsledky!W83)</f>
        <v>50</v>
      </c>
      <c r="M41" s="152">
        <f>IF(ISBLANK(Výsledky!$AD$3),"",Výsledky!AD83)</f>
        <v>20</v>
      </c>
      <c r="N41" s="152">
        <f>IF(ISBLANK(Výsledky!$AK$3),"",Výsledky!AK83)</f>
        <v>30</v>
      </c>
      <c r="O41" s="152">
        <f>IF(ISBLANK(Výsledky!$AR$3),"",Výsledky!AR83)</f>
        <v>30</v>
      </c>
      <c r="P41" s="152">
        <f>IF(ISBLANK(Výsledky!$AY$3),"",Výsledky!AY83)</f>
        <v>30</v>
      </c>
      <c r="Q41" s="152" t="str">
        <f>IF(ISBLANK(Výsledky!$BF$3),"",Výsledky!BF83)</f>
        <v>-</v>
      </c>
      <c r="R41" s="152">
        <f>IF(ISBLANK(Výsledky!$BM$3),"",Výsledky!BM83)</f>
        <v>50</v>
      </c>
      <c r="S41" s="152">
        <f>IF(ISBLANK(Výsledky!$BT$3),"",Výsledky!BT83)</f>
        <v>50</v>
      </c>
      <c r="T41" s="152">
        <f>IF(ISBLANK(Výsledky!$CA$3),"",Výsledky!CA83)</f>
        <v>60</v>
      </c>
      <c r="U41" s="152">
        <f>IF(ISBLANK(Výsledky!$CH$3),"",Výsledky!CH83)</f>
        <v>0</v>
      </c>
      <c r="V41" s="152">
        <f>IF(ISBLANK(Výsledky!$CO$3),"",Výsledky!CO83)</f>
        <v>30</v>
      </c>
      <c r="W41" s="152">
        <f>IF(ISBLANK(Výsledky!$CV$3),"",Výsledky!CV83)</f>
        <v>60</v>
      </c>
      <c r="X41" s="152">
        <f>IF(ISBLANK(Výsledky!$DC$3),"",Výsledky!DC83)</f>
        <v>0</v>
      </c>
      <c r="Y41" s="152">
        <f>IF(ISBLANK(Výsledky!$DJ$3),"",Výsledky!DJ83)</f>
        <v>40</v>
      </c>
      <c r="Z41" s="152">
        <f>IF(ISBLANK(Výsledky!$DQ$3),"",Výsledky!DQ83)</f>
        <v>0</v>
      </c>
      <c r="AA41" s="152">
        <f>IF(ISBLANK(Výsledky!$DX$3),"",Výsledky!DX83)</f>
        <v>60</v>
      </c>
      <c r="AB41" s="152">
        <f>IF(ISBLANK(Výsledky!$EE$3),"",Výsledky!EE83)</f>
        <v>50</v>
      </c>
      <c r="AC41" s="152">
        <f>IF(ISBLANK(Výsledky!$EL$3),"",Výsledky!EL83)</f>
        <v>20</v>
      </c>
      <c r="AD41" s="152">
        <f>IF(ISBLANK(Výsledky!$ES$3),"",Výsledky!ES83)</f>
        <v>50</v>
      </c>
      <c r="AE41" s="152">
        <f>IF(ISBLANK(Výsledky!$EZ$3),"",Výsledky!EZ83)</f>
        <v>20</v>
      </c>
      <c r="AF41" s="152">
        <f>IF(ISBLANK(Výsledky!$FG$3),"",Výsledky!FG83)</f>
        <v>60</v>
      </c>
      <c r="AG41" s="152">
        <f>IF(ISBLANK(Výsledky!$FN$3),"",Výsledky!FN83)</f>
        <v>20</v>
      </c>
      <c r="AH41" s="152">
        <f>IF(ISBLANK(Výsledky!$FU$3),"",Výsledky!FU83)</f>
        <v>50</v>
      </c>
      <c r="AI41" s="152">
        <f>IF(ISBLANK(Výsledky!$GB$3),"",Výsledky!GB83)</f>
        <v>20</v>
      </c>
      <c r="AJ41" s="152">
        <f>IF(ISBLANK(Výsledky!$GI$3),"",Výsledky!GI83)</f>
        <v>0</v>
      </c>
      <c r="AK41" s="152" t="str">
        <f>IF(ISBLANK(Výsledky!$GP$3),"",Výsledky!GP83)</f>
        <v/>
      </c>
      <c r="AL41" s="152">
        <v>0</v>
      </c>
      <c r="AM41" s="152">
        <f>IF(ISBLANK(Výsledky!$HD$3),"",Výsledky!HD83)</f>
        <v>80</v>
      </c>
      <c r="AN41" s="152">
        <f>IF(ISBLANK(Výsledky!$HK$3),"",Výsledky!HK83)</f>
        <v>40</v>
      </c>
      <c r="AO41" s="152" t="str">
        <f>IF(ISBLANK(Výsledky!$HR$3),"",Výsledky!HR83)</f>
        <v>-</v>
      </c>
      <c r="AP41" s="152" t="str">
        <f>IF(ISBLANK(Výsledky!$HY$3),"",Výsledky!HY83)</f>
        <v>-</v>
      </c>
      <c r="AQ41" s="152" t="str">
        <f>IF(ISBLANK(Výsledky!$IF$3),"",Výsledky!IF83)</f>
        <v>-</v>
      </c>
      <c r="AR41" s="152">
        <f>IF(ISBLANK(Výsledky!$IM$3),"",Výsledky!IM83)</f>
        <v>40</v>
      </c>
      <c r="AS41" s="152">
        <f>IF(ISBLANK(Výsledky!$IT$3),"",Výsledky!IT83)</f>
        <v>60</v>
      </c>
      <c r="AT41" s="152">
        <f>IF(ISBLANK(Výsledky!$JA$3),"",Výsledky!JA83)</f>
        <v>30</v>
      </c>
      <c r="AU41" s="152" t="str">
        <f>IF(ISBLANK(Výsledky!$JH$3),"",Výsledky!JH83)</f>
        <v/>
      </c>
      <c r="AV41" s="152" t="str">
        <f>IF(ISBLANK(Výsledky!$JO$3),"",Výsledky!JO83)</f>
        <v/>
      </c>
      <c r="AW41" s="152" t="str">
        <f>IF(ISBLANK(Výsledky!$JV$3),"",Výsledky!JV83)</f>
        <v/>
      </c>
      <c r="AX41" s="152" t="str">
        <f>IF(ISBLANK(Výsledky!$KC$3),"",Výsledky!KC83)</f>
        <v/>
      </c>
      <c r="AY41" s="152" t="str">
        <f>IF(ISBLANK(Výsledky!$KJ$3),"",Výsledky!KJ83)</f>
        <v/>
      </c>
      <c r="AZ41" s="152" t="str">
        <f>IF(ISBLANK(Výsledky!$KQ$3),"",Výsledky!KQ83)</f>
        <v/>
      </c>
      <c r="BA41" s="152" t="str">
        <f>IF(ISBLANK(Výsledky!$KX$3),"",Výsledky!KX83)</f>
        <v/>
      </c>
      <c r="BB41" s="152" t="str">
        <f>IF(ISBLANK(Výsledky!$LE$3),"",Výsledky!LE83)</f>
        <v/>
      </c>
      <c r="BC41" s="152" t="str">
        <f>IF(ISBLANK(Výsledky!$LL$3),"",Výsledky!LL83)</f>
        <v/>
      </c>
      <c r="BD41" s="152" t="str">
        <f>IF(ISBLANK(Výsledky!$LS$3),"",Výsledky!LS83)</f>
        <v/>
      </c>
      <c r="BE41" s="152" t="str">
        <f>IF(ISBLANK(Výsledky!$LZ$3),"",Výsledky!LZ83)</f>
        <v/>
      </c>
      <c r="BF41" s="152" t="str">
        <f>IF(ISBLANK(Výsledky!$MG$3),"",Výsledky!MG83)</f>
        <v/>
      </c>
      <c r="BG41" s="152" t="str">
        <f>IF(ISBLANK(Výsledky!$MN$3),"",Výsledky!MN83)</f>
        <v/>
      </c>
      <c r="BH41" s="152" t="str">
        <f>IF(ISBLANK(Výsledky!$MU$3),"",Výsledky!MU83)</f>
        <v/>
      </c>
      <c r="BI41" s="152" t="str">
        <f>IF(ISBLANK(Výsledky!$NB$3),"",Výsledky!NB83)</f>
        <v/>
      </c>
      <c r="BJ41" s="152" t="str">
        <f>IF(ISBLANK(Výsledky!$NI$3),"",Výsledky!NI83)</f>
        <v/>
      </c>
      <c r="BK41" s="152" t="str">
        <f>IF(ISBLANK(Výsledky!$NP$3),"",Výsledky!NP83)</f>
        <v/>
      </c>
      <c r="BL41" s="152" t="str">
        <f>IF(ISBLANK(Výsledky!$NW$3),"",Výsledky!NW83)</f>
        <v/>
      </c>
      <c r="BM41" s="152" t="str">
        <f>IF(ISBLANK(Výsledky!$OD$3),"",Výsledky!OD83)</f>
        <v/>
      </c>
      <c r="BN41" s="152" t="str">
        <f>IF(ISBLANK(Výsledky!$OK$3),"",Výsledky!OK83)</f>
        <v/>
      </c>
      <c r="BO41" s="152" t="str">
        <f>IF(ISBLANK(Výsledky!$OR$3),"",Výsledky!OR83)</f>
        <v/>
      </c>
      <c r="BP41" s="152" t="str">
        <f>IF(ISBLANK(Výsledky!$OY$3),"",Výsledky!OY83)</f>
        <v/>
      </c>
      <c r="BQ41" s="152" t="str">
        <f>IF(ISBLANK(Výsledky!$PF$3),"",Výsledky!PF83)</f>
        <v/>
      </c>
      <c r="BR41" s="152" t="str">
        <f>IF(ISBLANK(Výsledky!$PM$3),"",Výsledky!PM83)</f>
        <v/>
      </c>
      <c r="BS41" s="152" t="str">
        <f>IF(ISBLANK(Výsledky!$PT$3),"",Výsledky!PT83)</f>
        <v/>
      </c>
      <c r="BT41" s="153" t="str">
        <f>IF(ISBLANK(Výsledky!$QA$3),"",Výsledky!QA83)</f>
        <v/>
      </c>
      <c r="BU41" s="6"/>
      <c r="BV41" s="10"/>
      <c r="BW41" s="11" t="str">
        <f>Tipy!B44</f>
        <v>Kloppo</v>
      </c>
      <c r="BX41" s="9">
        <f t="shared" si="1"/>
        <v>92</v>
      </c>
      <c r="BY41" s="9">
        <f t="shared" si="2"/>
        <v>94</v>
      </c>
      <c r="BZ41" s="9">
        <f t="shared" si="3"/>
        <v>96</v>
      </c>
      <c r="CA41" s="9">
        <f t="shared" si="4"/>
        <v>97</v>
      </c>
      <c r="CB41" s="9">
        <f t="shared" si="5"/>
        <v>97</v>
      </c>
      <c r="CC41" s="9">
        <f t="shared" si="6"/>
        <v>99</v>
      </c>
      <c r="CD41" s="9">
        <f t="shared" si="7"/>
        <v>99</v>
      </c>
      <c r="CE41" s="9" t="e">
        <f t="shared" si="8"/>
        <v>#N/A</v>
      </c>
      <c r="CF41" s="9" t="e">
        <f t="shared" si="9"/>
        <v>#N/A</v>
      </c>
      <c r="CG41" s="9" t="e">
        <f t="shared" si="10"/>
        <v>#N/A</v>
      </c>
      <c r="CH41" s="9" t="e">
        <f t="shared" si="11"/>
        <v>#N/A</v>
      </c>
      <c r="CI41" s="9" t="e">
        <f t="shared" si="12"/>
        <v>#N/A</v>
      </c>
      <c r="CJ41" s="9" t="e">
        <f t="shared" si="13"/>
        <v>#N/A</v>
      </c>
      <c r="CK41" s="9" t="e">
        <f t="shared" si="14"/>
        <v>#N/A</v>
      </c>
      <c r="CL41" s="9" t="e">
        <f t="shared" si="15"/>
        <v>#N/A</v>
      </c>
      <c r="CM41" s="9" t="e">
        <f t="shared" si="16"/>
        <v>#N/A</v>
      </c>
      <c r="CN41" s="9" t="e">
        <f t="shared" si="17"/>
        <v>#N/A</v>
      </c>
      <c r="CO41" s="9" t="e">
        <f t="shared" si="18"/>
        <v>#N/A</v>
      </c>
      <c r="CP41" s="9" t="e">
        <f t="shared" si="19"/>
        <v>#N/A</v>
      </c>
      <c r="CQ41" s="9" t="e">
        <f t="shared" si="20"/>
        <v>#N/A</v>
      </c>
      <c r="CR41" s="9" t="e">
        <f t="shared" si="21"/>
        <v>#N/A</v>
      </c>
      <c r="CS41" s="9" t="e">
        <f t="shared" si="22"/>
        <v>#N/A</v>
      </c>
      <c r="CT41" s="9" t="e">
        <f t="shared" si="23"/>
        <v>#N/A</v>
      </c>
      <c r="CU41" s="9" t="e">
        <f t="shared" si="24"/>
        <v>#N/A</v>
      </c>
      <c r="CV41" s="9" t="e">
        <f t="shared" si="25"/>
        <v>#N/A</v>
      </c>
      <c r="CW41" s="9" t="e">
        <f t="shared" si="26"/>
        <v>#N/A</v>
      </c>
      <c r="CX41" s="9" t="e">
        <f t="shared" si="27"/>
        <v>#N/A</v>
      </c>
      <c r="CY41" s="9" t="e">
        <f t="shared" si="28"/>
        <v>#N/A</v>
      </c>
      <c r="CZ41" s="9" t="e">
        <f t="shared" si="29"/>
        <v>#N/A</v>
      </c>
      <c r="DA41" s="9" t="e">
        <f t="shared" si="30"/>
        <v>#N/A</v>
      </c>
      <c r="DB41" s="9" t="e">
        <f t="shared" si="31"/>
        <v>#N/A</v>
      </c>
      <c r="DC41" s="9" t="e">
        <f t="shared" si="32"/>
        <v>#N/A</v>
      </c>
      <c r="DD41" s="9" t="e">
        <f t="shared" si="33"/>
        <v>#N/A</v>
      </c>
      <c r="DE41" s="9" t="e">
        <f t="shared" si="34"/>
        <v>#N/A</v>
      </c>
      <c r="DF41" s="9" t="e">
        <f t="shared" si="35"/>
        <v>#N/A</v>
      </c>
      <c r="DG41" s="9" t="e">
        <f t="shared" si="36"/>
        <v>#N/A</v>
      </c>
      <c r="DH41" s="9" t="e">
        <f t="shared" si="37"/>
        <v>#N/A</v>
      </c>
      <c r="DI41" s="9" t="e">
        <f t="shared" si="38"/>
        <v>#N/A</v>
      </c>
      <c r="DJ41" s="9" t="e">
        <f t="shared" si="39"/>
        <v>#N/A</v>
      </c>
      <c r="DK41" s="9" t="e">
        <f t="shared" si="40"/>
        <v>#N/A</v>
      </c>
      <c r="DL41" s="9" t="e">
        <f t="shared" si="41"/>
        <v>#N/A</v>
      </c>
      <c r="DM41" s="9" t="e">
        <f t="shared" si="42"/>
        <v>#N/A</v>
      </c>
      <c r="DN41" s="9" t="e">
        <f t="shared" si="43"/>
        <v>#N/A</v>
      </c>
      <c r="DO41" s="9" t="e">
        <f t="shared" si="44"/>
        <v>#N/A</v>
      </c>
      <c r="DP41" s="9" t="e">
        <f t="shared" si="45"/>
        <v>#N/A</v>
      </c>
      <c r="DQ41" s="9" t="e">
        <f t="shared" si="46"/>
        <v>#N/A</v>
      </c>
      <c r="DR41" s="9" t="e">
        <f t="shared" si="47"/>
        <v>#N/A</v>
      </c>
      <c r="DS41" s="9" t="e">
        <f t="shared" si="48"/>
        <v>#N/A</v>
      </c>
      <c r="DT41" s="9" t="e">
        <f t="shared" si="49"/>
        <v>#N/A</v>
      </c>
      <c r="DU41" s="9" t="e">
        <f t="shared" si="50"/>
        <v>#N/A</v>
      </c>
      <c r="DV41" s="9" t="e">
        <f t="shared" si="51"/>
        <v>#N/A</v>
      </c>
      <c r="DW41" s="9" t="e">
        <f t="shared" si="52"/>
        <v>#N/A</v>
      </c>
      <c r="DX41" s="9" t="e">
        <f t="shared" si="53"/>
        <v>#N/A</v>
      </c>
      <c r="DY41" s="9" t="e">
        <f t="shared" si="54"/>
        <v>#N/A</v>
      </c>
      <c r="DZ41" s="9" t="e">
        <f t="shared" si="55"/>
        <v>#N/A</v>
      </c>
      <c r="EA41" s="9" t="e">
        <f t="shared" si="56"/>
        <v>#N/A</v>
      </c>
      <c r="EB41" s="9" t="e">
        <f t="shared" si="57"/>
        <v>#N/A</v>
      </c>
      <c r="EC41" s="9" t="e">
        <f t="shared" si="58"/>
        <v>#N/A</v>
      </c>
      <c r="ED41" s="9" t="e">
        <f t="shared" si="59"/>
        <v>#N/A</v>
      </c>
      <c r="EE41" s="9" t="e">
        <f t="shared" si="60"/>
        <v>#N/A</v>
      </c>
      <c r="EF41" s="9" t="e">
        <f t="shared" si="61"/>
        <v>#N/A</v>
      </c>
      <c r="EG41" s="9" t="e">
        <f t="shared" si="62"/>
        <v>#N/A</v>
      </c>
      <c r="EH41" s="9" t="e">
        <f t="shared" si="63"/>
        <v>#N/A</v>
      </c>
    </row>
    <row r="42" spans="1:138" ht="15.75" customHeight="1">
      <c r="A42" s="1"/>
      <c r="B42" s="155" t="s">
        <v>206</v>
      </c>
      <c r="C42" s="161">
        <f>Tipy!A43</f>
        <v>57</v>
      </c>
      <c r="D42" s="179" t="str">
        <f>Tipy!B43</f>
        <v>kloppinho</v>
      </c>
      <c r="E42" s="308">
        <f t="shared" si="64"/>
        <v>1140</v>
      </c>
      <c r="F42" s="306">
        <f>IF(ISBLANK(Výsledky!$I$3),"-",SUM(J42:M42,O42,Q42,S42:T42,V42,X42,Z42:AA42,AC42:AE42,AG42:AI42,AK42:AM42,AP42,AR42,AT42:AU42,AW42:AX42,BA42,BC42:BD42,BF42,BH42,BJ42,BL42,BN42,BP42,BR42:BS42))</f>
        <v>770</v>
      </c>
      <c r="G42" s="151">
        <f>IF(ISBLANK(Výsledky!$AK$3),"-",SUM(N42,R42,U42,Y42,AB42,AF42,AV42,BB42,BG42,BI42,BM42,BO42,BT42))</f>
        <v>160</v>
      </c>
      <c r="H42" s="151">
        <f>IF(ISBLANK(Výsledky!$AY$3),"-",SUM(P42,W42,AJ42,AO42,AQ42,AY42))</f>
        <v>160</v>
      </c>
      <c r="I42" s="167">
        <f>IF(ISBLANK(Výsledky!$HK$3),"-",SUM(AN42,AS42,AZ42,BE42,BK42,BQ42))</f>
        <v>50</v>
      </c>
      <c r="J42" s="164">
        <f>IF(ISBLANK(Výsledky!$I$3),"",Výsledky!I49)</f>
        <v>50</v>
      </c>
      <c r="K42" s="152">
        <f>IF(ISBLANK(Výsledky!$P$3),"",Výsledky!P49)</f>
        <v>80</v>
      </c>
      <c r="L42" s="152">
        <f>IF(ISBLANK(Výsledky!$W$3),"",Výsledky!W49)</f>
        <v>40</v>
      </c>
      <c r="M42" s="152">
        <f>IF(ISBLANK(Výsledky!$AD$3),"",Výsledky!AD49)</f>
        <v>60</v>
      </c>
      <c r="N42" s="152">
        <f>IF(ISBLANK(Výsledky!$AK$3),"",Výsledky!AK49)</f>
        <v>20</v>
      </c>
      <c r="O42" s="152">
        <f>IF(ISBLANK(Výsledky!$AR$3),"",Výsledky!AR49)</f>
        <v>60</v>
      </c>
      <c r="P42" s="152">
        <f>IF(ISBLANK(Výsledky!$AY$3),"",Výsledky!AY49)</f>
        <v>20</v>
      </c>
      <c r="Q42" s="152">
        <f>IF(ISBLANK(Výsledky!$BF$3),"",Výsledky!BF49)</f>
        <v>40</v>
      </c>
      <c r="R42" s="152">
        <f>IF(ISBLANK(Výsledky!$BM$3),"",Výsledky!BM49)</f>
        <v>50</v>
      </c>
      <c r="S42" s="152">
        <f>IF(ISBLANK(Výsledky!$BT$3),"",Výsledky!BT49)</f>
        <v>40</v>
      </c>
      <c r="T42" s="152">
        <f>IF(ISBLANK(Výsledky!$CA$3),"",Výsledky!CA49)</f>
        <v>50</v>
      </c>
      <c r="U42" s="152">
        <f>IF(ISBLANK(Výsledky!$CH$3),"",Výsledky!CH49)</f>
        <v>20</v>
      </c>
      <c r="V42" s="152">
        <f>IF(ISBLANK(Výsledky!$CO$3),"",Výsledky!CO49)</f>
        <v>60</v>
      </c>
      <c r="W42" s="152">
        <f>IF(ISBLANK(Výsledky!$CV$3),"",Výsledky!CV49)</f>
        <v>60</v>
      </c>
      <c r="X42" s="152">
        <f>IF(ISBLANK(Výsledky!$DC$3),"",Výsledky!DC49)</f>
        <v>30</v>
      </c>
      <c r="Y42" s="152">
        <f>IF(ISBLANK(Výsledky!$DJ$3),"",Výsledky!DJ49)</f>
        <v>60</v>
      </c>
      <c r="Z42" s="152">
        <f>IF(ISBLANK(Výsledky!$DQ$3),"",Výsledky!DQ49)</f>
        <v>0</v>
      </c>
      <c r="AA42" s="152">
        <f>IF(ISBLANK(Výsledky!$DX$3),"",Výsledky!DX49)</f>
        <v>60</v>
      </c>
      <c r="AB42" s="152" t="str">
        <f>IF(ISBLANK(Výsledky!$EE$3),"",Výsledky!EE49)</f>
        <v>-</v>
      </c>
      <c r="AC42" s="152">
        <f>IF(ISBLANK(Výsledky!$EL$3),"",Výsledky!EL49)</f>
        <v>30</v>
      </c>
      <c r="AD42" s="152" t="str">
        <f>IF(ISBLANK(Výsledky!$ES$3),"",Výsledky!ES49)</f>
        <v>-</v>
      </c>
      <c r="AE42" s="152" t="str">
        <f>IF(ISBLANK(Výsledky!$EZ$3),"",Výsledky!EZ49)</f>
        <v>-</v>
      </c>
      <c r="AF42" s="152">
        <f>IF(ISBLANK(Výsledky!$FG$3),"",Výsledky!FG49)</f>
        <v>10</v>
      </c>
      <c r="AG42" s="152">
        <f>IF(ISBLANK(Výsledky!$FN$3),"",Výsledky!FN49)</f>
        <v>50</v>
      </c>
      <c r="AH42" s="152">
        <f>IF(ISBLANK(Výsledky!$FU$3),"",Výsledky!FU49)</f>
        <v>50</v>
      </c>
      <c r="AI42" s="152" t="str">
        <f>IF(ISBLANK(Výsledky!$GB$3),"",Výsledky!GB49)</f>
        <v>-</v>
      </c>
      <c r="AJ42" s="152" t="str">
        <f>IF(ISBLANK(Výsledky!$GI$3),"",Výsledky!GI49)</f>
        <v>-</v>
      </c>
      <c r="AK42" s="152" t="str">
        <f>IF(ISBLANK(Výsledky!$GP$3),"",Výsledky!GP49)</f>
        <v/>
      </c>
      <c r="AL42" s="152">
        <v>0</v>
      </c>
      <c r="AM42" s="152">
        <f>IF(ISBLANK(Výsledky!$HD$3),"",Výsledky!HD49)</f>
        <v>30</v>
      </c>
      <c r="AN42" s="152" t="str">
        <f>IF(ISBLANK(Výsledky!$HK$3),"",Výsledky!HK49)</f>
        <v>-</v>
      </c>
      <c r="AO42" s="152" t="str">
        <f>IF(ISBLANK(Výsledky!$HR$3),"",Výsledky!HR49)</f>
        <v>-</v>
      </c>
      <c r="AP42" s="152">
        <f>IF(ISBLANK(Výsledky!$HY$3),"",Výsledky!HY49)</f>
        <v>20</v>
      </c>
      <c r="AQ42" s="152">
        <f>IF(ISBLANK(Výsledky!$IF$3),"",Výsledky!IF49)</f>
        <v>80</v>
      </c>
      <c r="AR42" s="152" t="str">
        <f>IF(ISBLANK(Výsledky!$IM$3),"",Výsledky!IM49)</f>
        <v>-</v>
      </c>
      <c r="AS42" s="152">
        <f>IF(ISBLANK(Výsledky!$IT$3),"",Výsledky!IT49)</f>
        <v>50</v>
      </c>
      <c r="AT42" s="152">
        <f>IF(ISBLANK(Výsledky!$JA$3),"",Výsledky!JA49)</f>
        <v>20</v>
      </c>
      <c r="AU42" s="152" t="str">
        <f>IF(ISBLANK(Výsledky!$JH$3),"",Výsledky!JH49)</f>
        <v/>
      </c>
      <c r="AV42" s="152" t="str">
        <f>IF(ISBLANK(Výsledky!$JO$3),"",Výsledky!JO49)</f>
        <v/>
      </c>
      <c r="AW42" s="152" t="str">
        <f>IF(ISBLANK(Výsledky!$JV$3),"",Výsledky!JV49)</f>
        <v/>
      </c>
      <c r="AX42" s="152" t="str">
        <f>IF(ISBLANK(Výsledky!$KC$3),"",Výsledky!KC49)</f>
        <v/>
      </c>
      <c r="AY42" s="152" t="str">
        <f>IF(ISBLANK(Výsledky!$KJ$3),"",Výsledky!KJ49)</f>
        <v/>
      </c>
      <c r="AZ42" s="152" t="str">
        <f>IF(ISBLANK(Výsledky!$KQ$3),"",Výsledky!KQ49)</f>
        <v/>
      </c>
      <c r="BA42" s="152" t="str">
        <f>IF(ISBLANK(Výsledky!$KX$3),"",Výsledky!KX49)</f>
        <v/>
      </c>
      <c r="BB42" s="152" t="str">
        <f>IF(ISBLANK(Výsledky!$LE$3),"",Výsledky!LE49)</f>
        <v/>
      </c>
      <c r="BC42" s="152" t="str">
        <f>IF(ISBLANK(Výsledky!$LL$3),"",Výsledky!LL49)</f>
        <v/>
      </c>
      <c r="BD42" s="152" t="str">
        <f>IF(ISBLANK(Výsledky!$LS$3),"",Výsledky!LS49)</f>
        <v/>
      </c>
      <c r="BE42" s="152" t="str">
        <f>IF(ISBLANK(Výsledky!$LZ$3),"",Výsledky!LZ49)</f>
        <v/>
      </c>
      <c r="BF42" s="152" t="str">
        <f>IF(ISBLANK(Výsledky!$MG$3),"",Výsledky!MG49)</f>
        <v/>
      </c>
      <c r="BG42" s="152" t="str">
        <f>IF(ISBLANK(Výsledky!$MN$3),"",Výsledky!MN49)</f>
        <v/>
      </c>
      <c r="BH42" s="152" t="str">
        <f>IF(ISBLANK(Výsledky!$MU$3),"",Výsledky!MU49)</f>
        <v/>
      </c>
      <c r="BI42" s="152" t="str">
        <f>IF(ISBLANK(Výsledky!$NB$3),"",Výsledky!NB49)</f>
        <v/>
      </c>
      <c r="BJ42" s="152" t="str">
        <f>IF(ISBLANK(Výsledky!$NI$3),"",Výsledky!NI49)</f>
        <v/>
      </c>
      <c r="BK42" s="152" t="str">
        <f>IF(ISBLANK(Výsledky!$NP$3),"",Výsledky!NP49)</f>
        <v/>
      </c>
      <c r="BL42" s="152" t="str">
        <f>IF(ISBLANK(Výsledky!$NW$3),"",Výsledky!NW49)</f>
        <v/>
      </c>
      <c r="BM42" s="152" t="str">
        <f>IF(ISBLANK(Výsledky!$OD$3),"",Výsledky!OD49)</f>
        <v/>
      </c>
      <c r="BN42" s="152" t="str">
        <f>IF(ISBLANK(Výsledky!$OK$3),"",Výsledky!OK49)</f>
        <v/>
      </c>
      <c r="BO42" s="152" t="str">
        <f>IF(ISBLANK(Výsledky!$OR$3),"",Výsledky!OR49)</f>
        <v/>
      </c>
      <c r="BP42" s="152" t="str">
        <f>IF(ISBLANK(Výsledky!$OY$3),"",Výsledky!OY49)</f>
        <v/>
      </c>
      <c r="BQ42" s="152" t="str">
        <f>IF(ISBLANK(Výsledky!$PF$3),"",Výsledky!PF49)</f>
        <v/>
      </c>
      <c r="BR42" s="152" t="str">
        <f>IF(ISBLANK(Výsledky!$PM$3),"",Výsledky!PM49)</f>
        <v/>
      </c>
      <c r="BS42" s="152" t="str">
        <f>IF(ISBLANK(Výsledky!$PT$3),"",Výsledky!PT49)</f>
        <v/>
      </c>
      <c r="BT42" s="153" t="str">
        <f>IF(ISBLANK(Výsledky!$QA$3),"",Výsledky!QA49)</f>
        <v/>
      </c>
      <c r="BU42" s="6"/>
      <c r="BV42" s="10"/>
      <c r="BW42" s="11" t="str">
        <f>Tipy!B45</f>
        <v>Kouba</v>
      </c>
      <c r="BX42" s="9">
        <f t="shared" si="1"/>
        <v>84</v>
      </c>
      <c r="BY42" s="9">
        <f t="shared" si="2"/>
        <v>82</v>
      </c>
      <c r="BZ42" s="9">
        <f t="shared" si="3"/>
        <v>73</v>
      </c>
      <c r="CA42" s="9">
        <f t="shared" si="4"/>
        <v>71</v>
      </c>
      <c r="CB42" s="9">
        <f t="shared" si="5"/>
        <v>52</v>
      </c>
      <c r="CC42" s="9">
        <f t="shared" si="6"/>
        <v>36</v>
      </c>
      <c r="CD42" s="9">
        <f t="shared" si="7"/>
        <v>45</v>
      </c>
      <c r="CE42" s="9" t="e">
        <f t="shared" si="8"/>
        <v>#N/A</v>
      </c>
      <c r="CF42" s="9" t="e">
        <f t="shared" si="9"/>
        <v>#N/A</v>
      </c>
      <c r="CG42" s="9" t="e">
        <f t="shared" si="10"/>
        <v>#N/A</v>
      </c>
      <c r="CH42" s="9" t="e">
        <f t="shared" si="11"/>
        <v>#N/A</v>
      </c>
      <c r="CI42" s="9" t="e">
        <f t="shared" si="12"/>
        <v>#N/A</v>
      </c>
      <c r="CJ42" s="9" t="e">
        <f t="shared" si="13"/>
        <v>#N/A</v>
      </c>
      <c r="CK42" s="9" t="e">
        <f t="shared" si="14"/>
        <v>#N/A</v>
      </c>
      <c r="CL42" s="9" t="e">
        <f t="shared" si="15"/>
        <v>#N/A</v>
      </c>
      <c r="CM42" s="9" t="e">
        <f t="shared" si="16"/>
        <v>#N/A</v>
      </c>
      <c r="CN42" s="9" t="e">
        <f t="shared" si="17"/>
        <v>#N/A</v>
      </c>
      <c r="CO42" s="9" t="e">
        <f t="shared" si="18"/>
        <v>#N/A</v>
      </c>
      <c r="CP42" s="9" t="e">
        <f t="shared" si="19"/>
        <v>#N/A</v>
      </c>
      <c r="CQ42" s="9" t="e">
        <f t="shared" si="20"/>
        <v>#N/A</v>
      </c>
      <c r="CR42" s="9" t="e">
        <f t="shared" si="21"/>
        <v>#N/A</v>
      </c>
      <c r="CS42" s="9" t="e">
        <f t="shared" si="22"/>
        <v>#N/A</v>
      </c>
      <c r="CT42" s="9" t="e">
        <f t="shared" si="23"/>
        <v>#N/A</v>
      </c>
      <c r="CU42" s="9" t="e">
        <f t="shared" si="24"/>
        <v>#N/A</v>
      </c>
      <c r="CV42" s="9" t="e">
        <f t="shared" si="25"/>
        <v>#N/A</v>
      </c>
      <c r="CW42" s="9" t="e">
        <f t="shared" si="26"/>
        <v>#N/A</v>
      </c>
      <c r="CX42" s="9" t="e">
        <f t="shared" si="27"/>
        <v>#N/A</v>
      </c>
      <c r="CY42" s="9" t="e">
        <f t="shared" si="28"/>
        <v>#N/A</v>
      </c>
      <c r="CZ42" s="9" t="e">
        <f t="shared" si="29"/>
        <v>#N/A</v>
      </c>
      <c r="DA42" s="9" t="e">
        <f t="shared" si="30"/>
        <v>#N/A</v>
      </c>
      <c r="DB42" s="9" t="e">
        <f t="shared" si="31"/>
        <v>#N/A</v>
      </c>
      <c r="DC42" s="9" t="e">
        <f t="shared" si="32"/>
        <v>#N/A</v>
      </c>
      <c r="DD42" s="9" t="e">
        <f t="shared" si="33"/>
        <v>#N/A</v>
      </c>
      <c r="DE42" s="9" t="e">
        <f t="shared" si="34"/>
        <v>#N/A</v>
      </c>
      <c r="DF42" s="9" t="e">
        <f t="shared" si="35"/>
        <v>#N/A</v>
      </c>
      <c r="DG42" s="9" t="e">
        <f t="shared" si="36"/>
        <v>#N/A</v>
      </c>
      <c r="DH42" s="9" t="e">
        <f t="shared" si="37"/>
        <v>#N/A</v>
      </c>
      <c r="DI42" s="9" t="e">
        <f t="shared" si="38"/>
        <v>#N/A</v>
      </c>
      <c r="DJ42" s="9" t="e">
        <f t="shared" si="39"/>
        <v>#N/A</v>
      </c>
      <c r="DK42" s="9" t="e">
        <f t="shared" si="40"/>
        <v>#N/A</v>
      </c>
      <c r="DL42" s="9" t="e">
        <f t="shared" si="41"/>
        <v>#N/A</v>
      </c>
      <c r="DM42" s="9" t="e">
        <f t="shared" si="42"/>
        <v>#N/A</v>
      </c>
      <c r="DN42" s="9" t="e">
        <f t="shared" si="43"/>
        <v>#N/A</v>
      </c>
      <c r="DO42" s="9" t="e">
        <f t="shared" si="44"/>
        <v>#N/A</v>
      </c>
      <c r="DP42" s="9" t="e">
        <f t="shared" si="45"/>
        <v>#N/A</v>
      </c>
      <c r="DQ42" s="9" t="e">
        <f t="shared" si="46"/>
        <v>#N/A</v>
      </c>
      <c r="DR42" s="9" t="e">
        <f t="shared" si="47"/>
        <v>#N/A</v>
      </c>
      <c r="DS42" s="9" t="e">
        <f t="shared" si="48"/>
        <v>#N/A</v>
      </c>
      <c r="DT42" s="9" t="e">
        <f t="shared" si="49"/>
        <v>#N/A</v>
      </c>
      <c r="DU42" s="9" t="e">
        <f t="shared" si="50"/>
        <v>#N/A</v>
      </c>
      <c r="DV42" s="9" t="e">
        <f t="shared" si="51"/>
        <v>#N/A</v>
      </c>
      <c r="DW42" s="9" t="e">
        <f t="shared" si="52"/>
        <v>#N/A</v>
      </c>
      <c r="DX42" s="9" t="e">
        <f t="shared" si="53"/>
        <v>#N/A</v>
      </c>
      <c r="DY42" s="9" t="e">
        <f t="shared" si="54"/>
        <v>#N/A</v>
      </c>
      <c r="DZ42" s="9" t="e">
        <f t="shared" si="55"/>
        <v>#N/A</v>
      </c>
      <c r="EA42" s="9" t="e">
        <f t="shared" si="56"/>
        <v>#N/A</v>
      </c>
      <c r="EB42" s="9" t="e">
        <f t="shared" si="57"/>
        <v>#N/A</v>
      </c>
      <c r="EC42" s="9" t="e">
        <f t="shared" si="58"/>
        <v>#N/A</v>
      </c>
      <c r="ED42" s="9" t="e">
        <f t="shared" si="59"/>
        <v>#N/A</v>
      </c>
      <c r="EE42" s="9" t="e">
        <f t="shared" si="60"/>
        <v>#N/A</v>
      </c>
      <c r="EF42" s="9" t="e">
        <f t="shared" si="61"/>
        <v>#N/A</v>
      </c>
      <c r="EG42" s="9" t="e">
        <f t="shared" si="62"/>
        <v>#N/A</v>
      </c>
      <c r="EH42" s="9" t="e">
        <f t="shared" si="63"/>
        <v>#N/A</v>
      </c>
    </row>
    <row r="43" spans="1:138" ht="15.75" customHeight="1">
      <c r="A43" s="1"/>
      <c r="B43" s="155" t="s">
        <v>207</v>
      </c>
      <c r="C43" s="161">
        <f>Tipy!A45</f>
        <v>31</v>
      </c>
      <c r="D43" s="179" t="str">
        <f>Tipy!B45</f>
        <v>Kouba</v>
      </c>
      <c r="E43" s="308">
        <f t="shared" si="64"/>
        <v>1130</v>
      </c>
      <c r="F43" s="306">
        <f>IF(ISBLANK(Výsledky!$I$3),"-",SUM(J43:M43,O43,Q43,S43:T43,V43,X43,Z43:AA43,AC43:AE43,AG43:AI43,AK43:AM43,AP43,AR43,AT43:AU43,AW43:AX43,BA43,BC43:BD43,BF43,BH43,BJ43,BL43,BN43,BP43,BR43:BS43))</f>
        <v>810</v>
      </c>
      <c r="G43" s="151">
        <f>IF(ISBLANK(Výsledky!$AK$3),"-",SUM(N43,R43,U43,Y43,AB43,AF43,AV43,BB43,BG43,BI43,BM43,BO43,BT43))</f>
        <v>190</v>
      </c>
      <c r="H43" s="151">
        <f>IF(ISBLANK(Výsledky!$AY$3),"-",SUM(P43,W43,AJ43,AO43,AQ43,AY43))</f>
        <v>90</v>
      </c>
      <c r="I43" s="167">
        <f>IF(ISBLANK(Výsledky!$HK$3),"-",SUM(AN43,AS43,AZ43,BE43,BK43,BQ43))</f>
        <v>40</v>
      </c>
      <c r="J43" s="164">
        <f>IF(ISBLANK(Výsledky!$I$3),"",Výsledky!I51)</f>
        <v>20</v>
      </c>
      <c r="K43" s="152">
        <f>IF(ISBLANK(Výsledky!$P$3),"",Výsledky!P51)</f>
        <v>30</v>
      </c>
      <c r="L43" s="152">
        <f>IF(ISBLANK(Výsledky!$W$3),"",Výsledky!W51)</f>
        <v>40</v>
      </c>
      <c r="M43" s="152">
        <f>IF(ISBLANK(Výsledky!$AD$3),"",Výsledky!AD51)</f>
        <v>20</v>
      </c>
      <c r="N43" s="152">
        <f>IF(ISBLANK(Výsledky!$AK$3),"",Výsledky!AK51)</f>
        <v>70</v>
      </c>
      <c r="O43" s="152">
        <f>IF(ISBLANK(Výsledky!$AR$3),"",Výsledky!AR51)</f>
        <v>80</v>
      </c>
      <c r="P43" s="152">
        <f>IF(ISBLANK(Výsledky!$AY$3),"",Výsledky!AY51)</f>
        <v>20</v>
      </c>
      <c r="Q43" s="152" t="str">
        <f>IF(ISBLANK(Výsledky!$BF$3),"",Výsledky!BF51)</f>
        <v>-</v>
      </c>
      <c r="R43" s="152">
        <f>IF(ISBLANK(Výsledky!$BM$3),"",Výsledky!BM51)</f>
        <v>50</v>
      </c>
      <c r="S43" s="152">
        <f>IF(ISBLANK(Výsledky!$BT$3),"",Výsledky!BT51)</f>
        <v>80</v>
      </c>
      <c r="T43" s="152">
        <f>IF(ISBLANK(Výsledky!$CA$3),"",Výsledky!CA51)</f>
        <v>50</v>
      </c>
      <c r="U43" s="152">
        <f>IF(ISBLANK(Výsledky!$CH$3),"",Výsledky!CH51)</f>
        <v>0</v>
      </c>
      <c r="V43" s="152">
        <f>IF(ISBLANK(Výsledky!$CO$3),"",Výsledky!CO51)</f>
        <v>50</v>
      </c>
      <c r="W43" s="152">
        <f>IF(ISBLANK(Výsledky!$CV$3),"",Výsledky!CV51)</f>
        <v>20</v>
      </c>
      <c r="X43" s="152">
        <f>IF(ISBLANK(Výsledky!$DC$3),"",Výsledky!DC51)</f>
        <v>10</v>
      </c>
      <c r="Y43" s="152">
        <f>IF(ISBLANK(Výsledky!$DJ$3),"",Výsledky!DJ51)</f>
        <v>30</v>
      </c>
      <c r="Z43" s="152">
        <f>IF(ISBLANK(Výsledky!$DQ$3),"",Výsledky!DQ51)</f>
        <v>10</v>
      </c>
      <c r="AA43" s="152">
        <f>IF(ISBLANK(Výsledky!$DX$3),"",Výsledky!DX51)</f>
        <v>50</v>
      </c>
      <c r="AB43" s="152">
        <f>IF(ISBLANK(Výsledky!$EE$3),"",Výsledky!EE51)</f>
        <v>0</v>
      </c>
      <c r="AC43" s="152">
        <f>IF(ISBLANK(Výsledky!$EL$3),"",Výsledky!EL51)</f>
        <v>20</v>
      </c>
      <c r="AD43" s="152">
        <f>IF(ISBLANK(Výsledky!$ES$3),"",Výsledky!ES51)</f>
        <v>50</v>
      </c>
      <c r="AE43" s="152" t="str">
        <f>IF(ISBLANK(Výsledky!$EZ$3),"",Výsledky!EZ51)</f>
        <v>-</v>
      </c>
      <c r="AF43" s="152">
        <f>IF(ISBLANK(Výsledky!$FG$3),"",Výsledky!FG51)</f>
        <v>40</v>
      </c>
      <c r="AG43" s="152">
        <f>IF(ISBLANK(Výsledky!$FN$3),"",Výsledky!FN51)</f>
        <v>50</v>
      </c>
      <c r="AH43" s="152">
        <f>IF(ISBLANK(Výsledky!$FU$3),"",Výsledky!FU51)</f>
        <v>60</v>
      </c>
      <c r="AI43" s="152">
        <f>IF(ISBLANK(Výsledky!$GB$3),"",Výsledky!GB51)</f>
        <v>40</v>
      </c>
      <c r="AJ43" s="152">
        <f>IF(ISBLANK(Výsledky!$GI$3),"",Výsledky!GI51)</f>
        <v>0</v>
      </c>
      <c r="AK43" s="152" t="str">
        <f>IF(ISBLANK(Výsledky!$GP$3),"",Výsledky!GP51)</f>
        <v/>
      </c>
      <c r="AL43" s="152">
        <v>0</v>
      </c>
      <c r="AM43" s="152">
        <f>IF(ISBLANK(Výsledky!$HD$3),"",Výsledky!HD51)</f>
        <v>20</v>
      </c>
      <c r="AN43" s="152">
        <f>IF(ISBLANK(Výsledky!$HK$3),"",Výsledky!HK51)</f>
        <v>20</v>
      </c>
      <c r="AO43" s="152">
        <f>IF(ISBLANK(Výsledky!$HR$3),"",Výsledky!HR51)</f>
        <v>20</v>
      </c>
      <c r="AP43" s="152">
        <f>IF(ISBLANK(Výsledky!$HY$3),"",Výsledky!HY51)</f>
        <v>30</v>
      </c>
      <c r="AQ43" s="152">
        <f>IF(ISBLANK(Výsledky!$IF$3),"",Výsledky!IF51)</f>
        <v>30</v>
      </c>
      <c r="AR43" s="152">
        <f>IF(ISBLANK(Výsledky!$IM$3),"",Výsledky!IM51)</f>
        <v>20</v>
      </c>
      <c r="AS43" s="152">
        <f>IF(ISBLANK(Výsledky!$IT$3),"",Výsledky!IT51)</f>
        <v>20</v>
      </c>
      <c r="AT43" s="152">
        <f>IF(ISBLANK(Výsledky!$JA$3),"",Výsledky!JA51)</f>
        <v>80</v>
      </c>
      <c r="AU43" s="152" t="str">
        <f>IF(ISBLANK(Výsledky!$JH$3),"",Výsledky!JH51)</f>
        <v/>
      </c>
      <c r="AV43" s="152" t="str">
        <f>IF(ISBLANK(Výsledky!$JO$3),"",Výsledky!JO51)</f>
        <v/>
      </c>
      <c r="AW43" s="152" t="str">
        <f>IF(ISBLANK(Výsledky!$JV$3),"",Výsledky!JV51)</f>
        <v/>
      </c>
      <c r="AX43" s="152" t="str">
        <f>IF(ISBLANK(Výsledky!$KC$3),"",Výsledky!KC51)</f>
        <v/>
      </c>
      <c r="AY43" s="152" t="str">
        <f>IF(ISBLANK(Výsledky!$KJ$3),"",Výsledky!KJ51)</f>
        <v/>
      </c>
      <c r="AZ43" s="152" t="str">
        <f>IF(ISBLANK(Výsledky!$KQ$3),"",Výsledky!KQ51)</f>
        <v/>
      </c>
      <c r="BA43" s="152" t="str">
        <f>IF(ISBLANK(Výsledky!$KX$3),"",Výsledky!KX51)</f>
        <v/>
      </c>
      <c r="BB43" s="152" t="str">
        <f>IF(ISBLANK(Výsledky!$LE$3),"",Výsledky!LE51)</f>
        <v/>
      </c>
      <c r="BC43" s="152" t="str">
        <f>IF(ISBLANK(Výsledky!$LL$3),"",Výsledky!LL51)</f>
        <v/>
      </c>
      <c r="BD43" s="152" t="str">
        <f>IF(ISBLANK(Výsledky!$LS$3),"",Výsledky!LS51)</f>
        <v/>
      </c>
      <c r="BE43" s="152" t="str">
        <f>IF(ISBLANK(Výsledky!$LZ$3),"",Výsledky!LZ51)</f>
        <v/>
      </c>
      <c r="BF43" s="152" t="str">
        <f>IF(ISBLANK(Výsledky!$MG$3),"",Výsledky!MG51)</f>
        <v/>
      </c>
      <c r="BG43" s="152" t="str">
        <f>IF(ISBLANK(Výsledky!$MN$3),"",Výsledky!MN51)</f>
        <v/>
      </c>
      <c r="BH43" s="152" t="str">
        <f>IF(ISBLANK(Výsledky!$MU$3),"",Výsledky!MU51)</f>
        <v/>
      </c>
      <c r="BI43" s="152" t="str">
        <f>IF(ISBLANK(Výsledky!$NB$3),"",Výsledky!NB51)</f>
        <v/>
      </c>
      <c r="BJ43" s="152" t="str">
        <f>IF(ISBLANK(Výsledky!$NI$3),"",Výsledky!NI51)</f>
        <v/>
      </c>
      <c r="BK43" s="152" t="str">
        <f>IF(ISBLANK(Výsledky!$NP$3),"",Výsledky!NP51)</f>
        <v/>
      </c>
      <c r="BL43" s="152" t="str">
        <f>IF(ISBLANK(Výsledky!$NW$3),"",Výsledky!NW51)</f>
        <v/>
      </c>
      <c r="BM43" s="152" t="str">
        <f>IF(ISBLANK(Výsledky!$OD$3),"",Výsledky!OD51)</f>
        <v/>
      </c>
      <c r="BN43" s="152" t="str">
        <f>IF(ISBLANK(Výsledky!$OK$3),"",Výsledky!OK51)</f>
        <v/>
      </c>
      <c r="BO43" s="152" t="str">
        <f>IF(ISBLANK(Výsledky!$OR$3),"",Výsledky!OR51)</f>
        <v/>
      </c>
      <c r="BP43" s="152" t="str">
        <f>IF(ISBLANK(Výsledky!$OY$3),"",Výsledky!OY51)</f>
        <v/>
      </c>
      <c r="BQ43" s="152" t="str">
        <f>IF(ISBLANK(Výsledky!$PF$3),"",Výsledky!PF51)</f>
        <v/>
      </c>
      <c r="BR43" s="152" t="str">
        <f>IF(ISBLANK(Výsledky!$PM$3),"",Výsledky!PM51)</f>
        <v/>
      </c>
      <c r="BS43" s="152" t="str">
        <f>IF(ISBLANK(Výsledky!$PT$3),"",Výsledky!PT51)</f>
        <v/>
      </c>
      <c r="BT43" s="153" t="str">
        <f>IF(ISBLANK(Výsledky!$QA$3),"",Výsledky!QA51)</f>
        <v/>
      </c>
      <c r="BU43" s="6"/>
      <c r="BV43" s="10"/>
      <c r="BW43" s="11" t="str">
        <f>Tipy!B46</f>
        <v>kwop</v>
      </c>
      <c r="BX43" s="9">
        <f t="shared" si="1"/>
        <v>82</v>
      </c>
      <c r="BY43" s="9">
        <f t="shared" si="2"/>
        <v>26</v>
      </c>
      <c r="BZ43" s="9">
        <f t="shared" si="3"/>
        <v>18</v>
      </c>
      <c r="CA43" s="9">
        <f t="shared" si="4"/>
        <v>29</v>
      </c>
      <c r="CB43" s="9">
        <f t="shared" si="5"/>
        <v>21</v>
      </c>
      <c r="CC43" s="9">
        <f t="shared" si="6"/>
        <v>15</v>
      </c>
      <c r="CD43" s="9">
        <f t="shared" si="7"/>
        <v>21</v>
      </c>
      <c r="CE43" s="9" t="e">
        <f t="shared" si="8"/>
        <v>#N/A</v>
      </c>
      <c r="CF43" s="9" t="e">
        <f t="shared" si="9"/>
        <v>#N/A</v>
      </c>
      <c r="CG43" s="9" t="e">
        <f t="shared" si="10"/>
        <v>#N/A</v>
      </c>
      <c r="CH43" s="9" t="e">
        <f t="shared" si="11"/>
        <v>#N/A</v>
      </c>
      <c r="CI43" s="9" t="e">
        <f t="shared" si="12"/>
        <v>#N/A</v>
      </c>
      <c r="CJ43" s="9" t="e">
        <f t="shared" si="13"/>
        <v>#N/A</v>
      </c>
      <c r="CK43" s="9" t="e">
        <f t="shared" si="14"/>
        <v>#N/A</v>
      </c>
      <c r="CL43" s="9" t="e">
        <f t="shared" si="15"/>
        <v>#N/A</v>
      </c>
      <c r="CM43" s="9" t="e">
        <f t="shared" si="16"/>
        <v>#N/A</v>
      </c>
      <c r="CN43" s="9" t="e">
        <f t="shared" si="17"/>
        <v>#N/A</v>
      </c>
      <c r="CO43" s="9" t="e">
        <f t="shared" si="18"/>
        <v>#N/A</v>
      </c>
      <c r="CP43" s="9" t="e">
        <f t="shared" si="19"/>
        <v>#N/A</v>
      </c>
      <c r="CQ43" s="9" t="e">
        <f t="shared" si="20"/>
        <v>#N/A</v>
      </c>
      <c r="CR43" s="9" t="e">
        <f t="shared" si="21"/>
        <v>#N/A</v>
      </c>
      <c r="CS43" s="9" t="e">
        <f t="shared" si="22"/>
        <v>#N/A</v>
      </c>
      <c r="CT43" s="9" t="e">
        <f t="shared" si="23"/>
        <v>#N/A</v>
      </c>
      <c r="CU43" s="9" t="e">
        <f t="shared" si="24"/>
        <v>#N/A</v>
      </c>
      <c r="CV43" s="9" t="e">
        <f t="shared" si="25"/>
        <v>#N/A</v>
      </c>
      <c r="CW43" s="9" t="e">
        <f t="shared" si="26"/>
        <v>#N/A</v>
      </c>
      <c r="CX43" s="9" t="e">
        <f t="shared" si="27"/>
        <v>#N/A</v>
      </c>
      <c r="CY43" s="9" t="e">
        <f t="shared" si="28"/>
        <v>#N/A</v>
      </c>
      <c r="CZ43" s="9" t="e">
        <f t="shared" si="29"/>
        <v>#N/A</v>
      </c>
      <c r="DA43" s="9" t="e">
        <f t="shared" si="30"/>
        <v>#N/A</v>
      </c>
      <c r="DB43" s="9" t="e">
        <f t="shared" si="31"/>
        <v>#N/A</v>
      </c>
      <c r="DC43" s="9" t="e">
        <f t="shared" si="32"/>
        <v>#N/A</v>
      </c>
      <c r="DD43" s="9" t="e">
        <f t="shared" si="33"/>
        <v>#N/A</v>
      </c>
      <c r="DE43" s="9" t="e">
        <f t="shared" si="34"/>
        <v>#N/A</v>
      </c>
      <c r="DF43" s="9" t="e">
        <f t="shared" si="35"/>
        <v>#N/A</v>
      </c>
      <c r="DG43" s="9" t="e">
        <f t="shared" si="36"/>
        <v>#N/A</v>
      </c>
      <c r="DH43" s="9" t="e">
        <f t="shared" si="37"/>
        <v>#N/A</v>
      </c>
      <c r="DI43" s="9" t="e">
        <f t="shared" si="38"/>
        <v>#N/A</v>
      </c>
      <c r="DJ43" s="9" t="e">
        <f t="shared" si="39"/>
        <v>#N/A</v>
      </c>
      <c r="DK43" s="9" t="e">
        <f t="shared" si="40"/>
        <v>#N/A</v>
      </c>
      <c r="DL43" s="9" t="e">
        <f t="shared" si="41"/>
        <v>#N/A</v>
      </c>
      <c r="DM43" s="9" t="e">
        <f t="shared" si="42"/>
        <v>#N/A</v>
      </c>
      <c r="DN43" s="9" t="e">
        <f t="shared" si="43"/>
        <v>#N/A</v>
      </c>
      <c r="DO43" s="9" t="e">
        <f t="shared" si="44"/>
        <v>#N/A</v>
      </c>
      <c r="DP43" s="9" t="e">
        <f t="shared" si="45"/>
        <v>#N/A</v>
      </c>
      <c r="DQ43" s="9" t="e">
        <f t="shared" si="46"/>
        <v>#N/A</v>
      </c>
      <c r="DR43" s="9" t="e">
        <f t="shared" si="47"/>
        <v>#N/A</v>
      </c>
      <c r="DS43" s="9" t="e">
        <f t="shared" si="48"/>
        <v>#N/A</v>
      </c>
      <c r="DT43" s="9" t="e">
        <f t="shared" si="49"/>
        <v>#N/A</v>
      </c>
      <c r="DU43" s="9" t="e">
        <f t="shared" si="50"/>
        <v>#N/A</v>
      </c>
      <c r="DV43" s="9" t="e">
        <f t="shared" si="51"/>
        <v>#N/A</v>
      </c>
      <c r="DW43" s="9" t="e">
        <f t="shared" si="52"/>
        <v>#N/A</v>
      </c>
      <c r="DX43" s="9" t="e">
        <f t="shared" si="53"/>
        <v>#N/A</v>
      </c>
      <c r="DY43" s="9" t="e">
        <f t="shared" si="54"/>
        <v>#N/A</v>
      </c>
      <c r="DZ43" s="9" t="e">
        <f t="shared" si="55"/>
        <v>#N/A</v>
      </c>
      <c r="EA43" s="9" t="e">
        <f t="shared" si="56"/>
        <v>#N/A</v>
      </c>
      <c r="EB43" s="9" t="e">
        <f t="shared" si="57"/>
        <v>#N/A</v>
      </c>
      <c r="EC43" s="9" t="e">
        <f t="shared" si="58"/>
        <v>#N/A</v>
      </c>
      <c r="ED43" s="9" t="e">
        <f t="shared" si="59"/>
        <v>#N/A</v>
      </c>
      <c r="EE43" s="9" t="e">
        <f t="shared" si="60"/>
        <v>#N/A</v>
      </c>
      <c r="EF43" s="9" t="e">
        <f t="shared" si="61"/>
        <v>#N/A</v>
      </c>
      <c r="EG43" s="9" t="e">
        <f t="shared" si="62"/>
        <v>#N/A</v>
      </c>
      <c r="EH43" s="9" t="e">
        <f t="shared" si="63"/>
        <v>#N/A</v>
      </c>
    </row>
    <row r="44" spans="1:138" ht="15.75" customHeight="1">
      <c r="A44" s="1"/>
      <c r="B44" s="155" t="s">
        <v>208</v>
      </c>
      <c r="C44" s="161">
        <f>Tipy!A104</f>
        <v>32</v>
      </c>
      <c r="D44" s="179" t="str">
        <f>Tipy!B104</f>
        <v>Yogino</v>
      </c>
      <c r="E44" s="308">
        <f t="shared" si="64"/>
        <v>1130</v>
      </c>
      <c r="F44" s="306">
        <f>IF(ISBLANK(Výsledky!$I$3),"-",SUM(J44:M44,O44,Q44,S44:T44,V44,X44,Z44:AA44,AC44:AE44,AG44:AI44,AK44:AM44,AP44,AR44,AT44:AU44,AW44:AX44,BA44,BC44:BD44,BF44,BH44,BJ44,BL44,BN44,BP44,BR44:BS44))</f>
        <v>700</v>
      </c>
      <c r="G44" s="151">
        <f>IF(ISBLANK(Výsledky!$AK$3),"-",SUM(N44,R44,U44,Y44,AB44,AF44,AV44,BB44,BG44,BI44,BM44,BO44,BT44))</f>
        <v>230</v>
      </c>
      <c r="H44" s="151">
        <f>IF(ISBLANK(Výsledky!$AY$3),"-",SUM(P44,W44,AJ44,AO44,AQ44,AY44))</f>
        <v>180</v>
      </c>
      <c r="I44" s="167">
        <f>IF(ISBLANK(Výsledky!$HK$3),"-",SUM(AN44,AS44,AZ44,BE44,BK44,BQ44))</f>
        <v>20</v>
      </c>
      <c r="J44" s="164">
        <f>IF(ISBLANK(Výsledky!$I$3),"",Výsledky!I110)</f>
        <v>80</v>
      </c>
      <c r="K44" s="152">
        <f>IF(ISBLANK(Výsledky!$P$3),"",Výsledky!P110)</f>
        <v>30</v>
      </c>
      <c r="L44" s="152">
        <f>IF(ISBLANK(Výsledky!$W$3),"",Výsledky!W110)</f>
        <v>0</v>
      </c>
      <c r="M44" s="152">
        <f>IF(ISBLANK(Výsledky!$AD$3),"",Výsledky!AD110)</f>
        <v>60</v>
      </c>
      <c r="N44" s="152">
        <f>IF(ISBLANK(Výsledky!$AK$3),"",Výsledky!AK110)</f>
        <v>50</v>
      </c>
      <c r="O44" s="152">
        <f>IF(ISBLANK(Výsledky!$AR$3),"",Výsledky!AR110)</f>
        <v>60</v>
      </c>
      <c r="P44" s="152">
        <f>IF(ISBLANK(Výsledky!$AY$3),"",Výsledky!AY110)</f>
        <v>70</v>
      </c>
      <c r="Q44" s="152">
        <f>IF(ISBLANK(Výsledky!$BF$3),"",Výsledky!BF110)</f>
        <v>30</v>
      </c>
      <c r="R44" s="152">
        <f>IF(ISBLANK(Výsledky!$BM$3),"",Výsledky!BM110)</f>
        <v>50</v>
      </c>
      <c r="S44" s="152">
        <f>IF(ISBLANK(Výsledky!$BT$3),"",Výsledky!BT110)</f>
        <v>30</v>
      </c>
      <c r="T44" s="152">
        <f>IF(ISBLANK(Výsledky!$CA$3),"",Výsledky!CA110)</f>
        <v>50</v>
      </c>
      <c r="U44" s="152">
        <f>IF(ISBLANK(Výsledky!$CH$3),"",Výsledky!CH110)</f>
        <v>30</v>
      </c>
      <c r="V44" s="152">
        <f>IF(ISBLANK(Výsledky!$CO$3),"",Výsledky!CO110)</f>
        <v>60</v>
      </c>
      <c r="W44" s="152">
        <f>IF(ISBLANK(Výsledky!$CV$3),"",Výsledky!CV110)</f>
        <v>50</v>
      </c>
      <c r="X44" s="152">
        <f>IF(ISBLANK(Výsledky!$DC$3),"",Výsledky!DC110)</f>
        <v>0</v>
      </c>
      <c r="Y44" s="152">
        <f>IF(ISBLANK(Výsledky!$DJ$3),"",Výsledky!DJ110)</f>
        <v>30</v>
      </c>
      <c r="Z44" s="152">
        <f>IF(ISBLANK(Výsledky!$DQ$3),"",Výsledky!DQ110)</f>
        <v>10</v>
      </c>
      <c r="AA44" s="152">
        <f>IF(ISBLANK(Výsledky!$DX$3),"",Výsledky!DX110)</f>
        <v>60</v>
      </c>
      <c r="AB44" s="152" t="str">
        <f>IF(ISBLANK(Výsledky!$EE$3),"",Výsledky!EE110)</f>
        <v>-</v>
      </c>
      <c r="AC44" s="152">
        <f>IF(ISBLANK(Výsledky!$EL$3),"",Výsledky!EL110)</f>
        <v>30</v>
      </c>
      <c r="AD44" s="152">
        <f>IF(ISBLANK(Výsledky!$ES$3),"",Výsledky!ES110)</f>
        <v>20</v>
      </c>
      <c r="AE44" s="152">
        <f>IF(ISBLANK(Výsledky!$EZ$3),"",Výsledky!EZ110)</f>
        <v>30</v>
      </c>
      <c r="AF44" s="152">
        <f>IF(ISBLANK(Výsledky!$FG$3),"",Výsledky!FG110)</f>
        <v>70</v>
      </c>
      <c r="AG44" s="152">
        <f>IF(ISBLANK(Výsledky!$FN$3),"",Výsledky!FN110)</f>
        <v>50</v>
      </c>
      <c r="AH44" s="152">
        <f>IF(ISBLANK(Výsledky!$FU$3),"",Výsledky!FU110)</f>
        <v>50</v>
      </c>
      <c r="AI44" s="152">
        <f>IF(ISBLANK(Výsledky!$GB$3),"",Výsledky!GB110)</f>
        <v>10</v>
      </c>
      <c r="AJ44" s="152">
        <f>IF(ISBLANK(Výsledky!$GI$3),"",Výsledky!GI110)</f>
        <v>0</v>
      </c>
      <c r="AK44" s="152" t="str">
        <f>IF(ISBLANK(Výsledky!$GP$3),"",Výsledky!GP110)</f>
        <v/>
      </c>
      <c r="AL44" s="152">
        <v>0</v>
      </c>
      <c r="AM44" s="152">
        <f>IF(ISBLANK(Výsledky!$HD$3),"",Výsledky!HD110)</f>
        <v>10</v>
      </c>
      <c r="AN44" s="152">
        <f>IF(ISBLANK(Výsledky!$HK$3),"",Výsledky!HK110)</f>
        <v>20</v>
      </c>
      <c r="AO44" s="152">
        <f>IF(ISBLANK(Výsledky!$HR$3),"",Výsledky!HR110)</f>
        <v>0</v>
      </c>
      <c r="AP44" s="152" t="str">
        <f>IF(ISBLANK(Výsledky!$HY$3),"",Výsledky!HY110)</f>
        <v>-</v>
      </c>
      <c r="AQ44" s="152">
        <f>IF(ISBLANK(Výsledky!$IF$3),"",Výsledky!IF110)</f>
        <v>60</v>
      </c>
      <c r="AR44" s="152">
        <f>IF(ISBLANK(Výsledky!$IM$3),"",Výsledky!IM110)</f>
        <v>30</v>
      </c>
      <c r="AS44" s="152" t="str">
        <f>IF(ISBLANK(Výsledky!$IT$3),"",Výsledky!IT110)</f>
        <v>-</v>
      </c>
      <c r="AT44" s="152" t="str">
        <f>IF(ISBLANK(Výsledky!$JA$3),"",Výsledky!JA110)</f>
        <v>-</v>
      </c>
      <c r="AU44" s="152" t="str">
        <f>IF(ISBLANK(Výsledky!$JH$3),"",Výsledky!JH110)</f>
        <v/>
      </c>
      <c r="AV44" s="152" t="str">
        <f>IF(ISBLANK(Výsledky!$JO$3),"",Výsledky!JO110)</f>
        <v/>
      </c>
      <c r="AW44" s="152" t="str">
        <f>IF(ISBLANK(Výsledky!$JV$3),"",Výsledky!JV110)</f>
        <v/>
      </c>
      <c r="AX44" s="152" t="str">
        <f>IF(ISBLANK(Výsledky!$KC$3),"",Výsledky!KC110)</f>
        <v/>
      </c>
      <c r="AY44" s="152" t="str">
        <f>IF(ISBLANK(Výsledky!$KJ$3),"",Výsledky!KJ110)</f>
        <v/>
      </c>
      <c r="AZ44" s="152" t="str">
        <f>IF(ISBLANK(Výsledky!$KQ$3),"",Výsledky!KQ110)</f>
        <v/>
      </c>
      <c r="BA44" s="152" t="str">
        <f>IF(ISBLANK(Výsledky!$KX$3),"",Výsledky!KX110)</f>
        <v/>
      </c>
      <c r="BB44" s="152" t="str">
        <f>IF(ISBLANK(Výsledky!$LE$3),"",Výsledky!LE110)</f>
        <v/>
      </c>
      <c r="BC44" s="152" t="str">
        <f>IF(ISBLANK(Výsledky!$LL$3),"",Výsledky!LL110)</f>
        <v/>
      </c>
      <c r="BD44" s="152" t="str">
        <f>IF(ISBLANK(Výsledky!$LS$3),"",Výsledky!LS110)</f>
        <v/>
      </c>
      <c r="BE44" s="152" t="str">
        <f>IF(ISBLANK(Výsledky!$LZ$3),"",Výsledky!LZ110)</f>
        <v/>
      </c>
      <c r="BF44" s="152" t="str">
        <f>IF(ISBLANK(Výsledky!$MG$3),"",Výsledky!MG110)</f>
        <v/>
      </c>
      <c r="BG44" s="152" t="str">
        <f>IF(ISBLANK(Výsledky!$MN$3),"",Výsledky!MN110)</f>
        <v/>
      </c>
      <c r="BH44" s="152" t="str">
        <f>IF(ISBLANK(Výsledky!$MU$3),"",Výsledky!MU110)</f>
        <v/>
      </c>
      <c r="BI44" s="152" t="str">
        <f>IF(ISBLANK(Výsledky!$NB$3),"",Výsledky!NB110)</f>
        <v/>
      </c>
      <c r="BJ44" s="152" t="str">
        <f>IF(ISBLANK(Výsledky!$NI$3),"",Výsledky!NI110)</f>
        <v/>
      </c>
      <c r="BK44" s="152" t="str">
        <f>IF(ISBLANK(Výsledky!$NP$3),"",Výsledky!NP110)</f>
        <v/>
      </c>
      <c r="BL44" s="152" t="str">
        <f>IF(ISBLANK(Výsledky!$NW$3),"",Výsledky!NW110)</f>
        <v/>
      </c>
      <c r="BM44" s="152" t="str">
        <f>IF(ISBLANK(Výsledky!$OD$3),"",Výsledky!OD110)</f>
        <v/>
      </c>
      <c r="BN44" s="152" t="str">
        <f>IF(ISBLANK(Výsledky!$OK$3),"",Výsledky!OK110)</f>
        <v/>
      </c>
      <c r="BO44" s="152" t="str">
        <f>IF(ISBLANK(Výsledky!$OR$3),"",Výsledky!OR110)</f>
        <v/>
      </c>
      <c r="BP44" s="152" t="str">
        <f>IF(ISBLANK(Výsledky!$OY$3),"",Výsledky!OY110)</f>
        <v/>
      </c>
      <c r="BQ44" s="152" t="str">
        <f>IF(ISBLANK(Výsledky!$PF$3),"",Výsledky!PF110)</f>
        <v/>
      </c>
      <c r="BR44" s="152" t="str">
        <f>IF(ISBLANK(Výsledky!$PM$3),"",Výsledky!PM110)</f>
        <v/>
      </c>
      <c r="BS44" s="152" t="str">
        <f>IF(ISBLANK(Výsledky!$PT$3),"",Výsledky!PT110)</f>
        <v/>
      </c>
      <c r="BT44" s="153" t="str">
        <f>IF(ISBLANK(Výsledky!$QA$3),"",Výsledky!QA110)</f>
        <v/>
      </c>
      <c r="BU44" s="6"/>
      <c r="BV44" s="10"/>
      <c r="BW44" s="11" t="str">
        <f>Tipy!B47</f>
        <v>LFC26</v>
      </c>
      <c r="BX44" s="9">
        <f t="shared" si="1"/>
        <v>62</v>
      </c>
      <c r="BY44" s="9">
        <f t="shared" si="2"/>
        <v>85</v>
      </c>
      <c r="BZ44" s="9">
        <f t="shared" si="3"/>
        <v>87</v>
      </c>
      <c r="CA44" s="9">
        <f t="shared" si="4"/>
        <v>89</v>
      </c>
      <c r="CB44" s="9">
        <f t="shared" si="5"/>
        <v>89</v>
      </c>
      <c r="CC44" s="9">
        <f t="shared" si="6"/>
        <v>90</v>
      </c>
      <c r="CD44" s="9">
        <f t="shared" si="7"/>
        <v>90</v>
      </c>
      <c r="CE44" s="9" t="e">
        <f t="shared" si="8"/>
        <v>#N/A</v>
      </c>
      <c r="CF44" s="9" t="e">
        <f t="shared" si="9"/>
        <v>#N/A</v>
      </c>
      <c r="CG44" s="9" t="e">
        <f t="shared" si="10"/>
        <v>#N/A</v>
      </c>
      <c r="CH44" s="9" t="e">
        <f t="shared" si="11"/>
        <v>#N/A</v>
      </c>
      <c r="CI44" s="9" t="e">
        <f t="shared" si="12"/>
        <v>#N/A</v>
      </c>
      <c r="CJ44" s="9" t="e">
        <f t="shared" si="13"/>
        <v>#N/A</v>
      </c>
      <c r="CK44" s="9" t="e">
        <f t="shared" si="14"/>
        <v>#N/A</v>
      </c>
      <c r="CL44" s="9" t="e">
        <f t="shared" si="15"/>
        <v>#N/A</v>
      </c>
      <c r="CM44" s="9" t="e">
        <f t="shared" si="16"/>
        <v>#N/A</v>
      </c>
      <c r="CN44" s="9" t="e">
        <f t="shared" si="17"/>
        <v>#N/A</v>
      </c>
      <c r="CO44" s="9" t="e">
        <f t="shared" si="18"/>
        <v>#N/A</v>
      </c>
      <c r="CP44" s="9" t="e">
        <f t="shared" si="19"/>
        <v>#N/A</v>
      </c>
      <c r="CQ44" s="9" t="e">
        <f t="shared" si="20"/>
        <v>#N/A</v>
      </c>
      <c r="CR44" s="9" t="e">
        <f t="shared" si="21"/>
        <v>#N/A</v>
      </c>
      <c r="CS44" s="9" t="e">
        <f t="shared" si="22"/>
        <v>#N/A</v>
      </c>
      <c r="CT44" s="9" t="e">
        <f t="shared" si="23"/>
        <v>#N/A</v>
      </c>
      <c r="CU44" s="9" t="e">
        <f t="shared" si="24"/>
        <v>#N/A</v>
      </c>
      <c r="CV44" s="9" t="e">
        <f t="shared" si="25"/>
        <v>#N/A</v>
      </c>
      <c r="CW44" s="9" t="e">
        <f t="shared" si="26"/>
        <v>#N/A</v>
      </c>
      <c r="CX44" s="9" t="e">
        <f t="shared" si="27"/>
        <v>#N/A</v>
      </c>
      <c r="CY44" s="9" t="e">
        <f t="shared" si="28"/>
        <v>#N/A</v>
      </c>
      <c r="CZ44" s="9" t="e">
        <f t="shared" si="29"/>
        <v>#N/A</v>
      </c>
      <c r="DA44" s="9" t="e">
        <f t="shared" si="30"/>
        <v>#N/A</v>
      </c>
      <c r="DB44" s="9" t="e">
        <f t="shared" si="31"/>
        <v>#N/A</v>
      </c>
      <c r="DC44" s="9" t="e">
        <f t="shared" si="32"/>
        <v>#N/A</v>
      </c>
      <c r="DD44" s="9" t="e">
        <f t="shared" si="33"/>
        <v>#N/A</v>
      </c>
      <c r="DE44" s="9" t="e">
        <f t="shared" si="34"/>
        <v>#N/A</v>
      </c>
      <c r="DF44" s="9" t="e">
        <f t="shared" si="35"/>
        <v>#N/A</v>
      </c>
      <c r="DG44" s="9" t="e">
        <f t="shared" si="36"/>
        <v>#N/A</v>
      </c>
      <c r="DH44" s="9" t="e">
        <f t="shared" si="37"/>
        <v>#N/A</v>
      </c>
      <c r="DI44" s="9" t="e">
        <f t="shared" si="38"/>
        <v>#N/A</v>
      </c>
      <c r="DJ44" s="9" t="e">
        <f t="shared" si="39"/>
        <v>#N/A</v>
      </c>
      <c r="DK44" s="9" t="e">
        <f t="shared" si="40"/>
        <v>#N/A</v>
      </c>
      <c r="DL44" s="9" t="e">
        <f t="shared" si="41"/>
        <v>#N/A</v>
      </c>
      <c r="DM44" s="9" t="e">
        <f t="shared" si="42"/>
        <v>#N/A</v>
      </c>
      <c r="DN44" s="9" t="e">
        <f t="shared" si="43"/>
        <v>#N/A</v>
      </c>
      <c r="DO44" s="9" t="e">
        <f t="shared" si="44"/>
        <v>#N/A</v>
      </c>
      <c r="DP44" s="9" t="e">
        <f t="shared" si="45"/>
        <v>#N/A</v>
      </c>
      <c r="DQ44" s="9" t="e">
        <f t="shared" si="46"/>
        <v>#N/A</v>
      </c>
      <c r="DR44" s="9" t="e">
        <f t="shared" si="47"/>
        <v>#N/A</v>
      </c>
      <c r="DS44" s="9" t="e">
        <f t="shared" si="48"/>
        <v>#N/A</v>
      </c>
      <c r="DT44" s="9" t="e">
        <f t="shared" si="49"/>
        <v>#N/A</v>
      </c>
      <c r="DU44" s="9" t="e">
        <f t="shared" si="50"/>
        <v>#N/A</v>
      </c>
      <c r="DV44" s="9" t="e">
        <f t="shared" si="51"/>
        <v>#N/A</v>
      </c>
      <c r="DW44" s="9" t="e">
        <f t="shared" si="52"/>
        <v>#N/A</v>
      </c>
      <c r="DX44" s="9" t="e">
        <f t="shared" si="53"/>
        <v>#N/A</v>
      </c>
      <c r="DY44" s="9" t="e">
        <f t="shared" si="54"/>
        <v>#N/A</v>
      </c>
      <c r="DZ44" s="9" t="e">
        <f t="shared" si="55"/>
        <v>#N/A</v>
      </c>
      <c r="EA44" s="9" t="e">
        <f t="shared" si="56"/>
        <v>#N/A</v>
      </c>
      <c r="EB44" s="9" t="e">
        <f t="shared" si="57"/>
        <v>#N/A</v>
      </c>
      <c r="EC44" s="9" t="e">
        <f t="shared" si="58"/>
        <v>#N/A</v>
      </c>
      <c r="ED44" s="9" t="e">
        <f t="shared" si="59"/>
        <v>#N/A</v>
      </c>
      <c r="EE44" s="9" t="e">
        <f t="shared" si="60"/>
        <v>#N/A</v>
      </c>
      <c r="EF44" s="9" t="e">
        <f t="shared" si="61"/>
        <v>#N/A</v>
      </c>
      <c r="EG44" s="9" t="e">
        <f t="shared" si="62"/>
        <v>#N/A</v>
      </c>
      <c r="EH44" s="9" t="e">
        <f t="shared" si="63"/>
        <v>#N/A</v>
      </c>
    </row>
    <row r="45" spans="1:138" ht="15.75" customHeight="1">
      <c r="A45" s="1"/>
      <c r="B45" s="155" t="s">
        <v>209</v>
      </c>
      <c r="C45" s="161">
        <f>Tipy!A30</f>
        <v>80</v>
      </c>
      <c r="D45" s="179" t="str">
        <f>Tipy!B30</f>
        <v>GaboLFC</v>
      </c>
      <c r="E45" s="308">
        <f t="shared" si="64"/>
        <v>1130</v>
      </c>
      <c r="F45" s="306">
        <f>IF(ISBLANK(Výsledky!$I$3),"-",SUM(J45:M45,O45,Q45,S45:T45,V45,X45,Z45:AA45,AC45:AE45,AG45:AI45,AK45:AM45,AP45,AR45,AT45:AU45,AW45:AX45,BA45,BC45:BD45,BF45,BH45,BJ45,BL45,BN45,BP45,BR45:BS45))</f>
        <v>780</v>
      </c>
      <c r="G45" s="151">
        <f>IF(ISBLANK(Výsledky!$AK$3),"-",SUM(N45,R45,U45,Y45,AB45,AF45,AV45,BB45,BG45,BI45,BM45,BO45,BT45))</f>
        <v>160</v>
      </c>
      <c r="H45" s="151">
        <f>IF(ISBLANK(Výsledky!$AY$3),"-",SUM(P45,W45,AJ45,AO45,AQ45,AY45))</f>
        <v>140</v>
      </c>
      <c r="I45" s="167">
        <f>IF(ISBLANK(Výsledky!$HK$3),"-",SUM(AN45,AS45,AZ45,BE45,BK45,BQ45))</f>
        <v>50</v>
      </c>
      <c r="J45" s="164">
        <f>IF(ISBLANK(Výsledky!$I$3),"",Výsledky!I36)</f>
        <v>60</v>
      </c>
      <c r="K45" s="152">
        <f>IF(ISBLANK(Výsledky!$P$3),"",Výsledky!P36)</f>
        <v>50</v>
      </c>
      <c r="L45" s="152">
        <f>IF(ISBLANK(Výsledky!$W$3),"",Výsledky!W36)</f>
        <v>10</v>
      </c>
      <c r="M45" s="152">
        <f>IF(ISBLANK(Výsledky!$AD$3),"",Výsledky!AD36)</f>
        <v>50</v>
      </c>
      <c r="N45" s="152">
        <f>IF(ISBLANK(Výsledky!$AK$3),"",Výsledky!AK36)</f>
        <v>20</v>
      </c>
      <c r="O45" s="152">
        <f>IF(ISBLANK(Výsledky!$AR$3),"",Výsledky!AR36)</f>
        <v>80</v>
      </c>
      <c r="P45" s="152">
        <f>IF(ISBLANK(Výsledky!$AY$3),"",Výsledky!AY36)</f>
        <v>60</v>
      </c>
      <c r="Q45" s="152">
        <f>IF(ISBLANK(Výsledky!$BF$3),"",Výsledky!BF36)</f>
        <v>30</v>
      </c>
      <c r="R45" s="152">
        <f>IF(ISBLANK(Výsledky!$BM$3),"",Výsledky!BM36)</f>
        <v>30</v>
      </c>
      <c r="S45" s="152">
        <f>IF(ISBLANK(Výsledky!$BT$3),"",Výsledky!BT36)</f>
        <v>0</v>
      </c>
      <c r="T45" s="152">
        <f>IF(ISBLANK(Výsledky!$CA$3),"",Výsledky!CA36)</f>
        <v>50</v>
      </c>
      <c r="U45" s="152">
        <f>IF(ISBLANK(Výsledky!$CH$3),"",Výsledky!CH36)</f>
        <v>0</v>
      </c>
      <c r="V45" s="152">
        <f>IF(ISBLANK(Výsledky!$CO$3),"",Výsledky!CO36)</f>
        <v>50</v>
      </c>
      <c r="W45" s="152">
        <f>IF(ISBLANK(Výsledky!$CV$3),"",Výsledky!CV36)</f>
        <v>50</v>
      </c>
      <c r="X45" s="152">
        <f>IF(ISBLANK(Výsledky!$DC$3),"",Výsledky!DC36)</f>
        <v>10</v>
      </c>
      <c r="Y45" s="152">
        <f>IF(ISBLANK(Výsledky!$DJ$3),"",Výsledky!DJ36)</f>
        <v>30</v>
      </c>
      <c r="Z45" s="152">
        <f>IF(ISBLANK(Výsledky!$DQ$3),"",Výsledky!DQ36)</f>
        <v>10</v>
      </c>
      <c r="AA45" s="152">
        <f>IF(ISBLANK(Výsledky!$DX$3),"",Výsledky!DX36)</f>
        <v>60</v>
      </c>
      <c r="AB45" s="152">
        <f>IF(ISBLANK(Výsledky!$EE$3),"",Výsledky!EE36)</f>
        <v>30</v>
      </c>
      <c r="AC45" s="152">
        <f>IF(ISBLANK(Výsledky!$EL$3),"",Výsledky!EL36)</f>
        <v>40</v>
      </c>
      <c r="AD45" s="152">
        <f>IF(ISBLANK(Výsledky!$ES$3),"",Výsledky!ES36)</f>
        <v>50</v>
      </c>
      <c r="AE45" s="152">
        <f>IF(ISBLANK(Výsledky!$EZ$3),"",Výsledky!EZ36)</f>
        <v>30</v>
      </c>
      <c r="AF45" s="152">
        <f>IF(ISBLANK(Výsledky!$FG$3),"",Výsledky!FG36)</f>
        <v>50</v>
      </c>
      <c r="AG45" s="152">
        <f>IF(ISBLANK(Výsledky!$FN$3),"",Výsledky!FN36)</f>
        <v>50</v>
      </c>
      <c r="AH45" s="152">
        <f>IF(ISBLANK(Výsledky!$FU$3),"",Výsledky!FU36)</f>
        <v>60</v>
      </c>
      <c r="AI45" s="152">
        <f>IF(ISBLANK(Výsledky!$GB$3),"",Výsledky!GB36)</f>
        <v>0</v>
      </c>
      <c r="AJ45" s="152">
        <f>IF(ISBLANK(Výsledky!$GI$3),"",Výsledky!GI36)</f>
        <v>0</v>
      </c>
      <c r="AK45" s="152" t="str">
        <f>IF(ISBLANK(Výsledky!$GP$3),"",Výsledky!GP36)</f>
        <v/>
      </c>
      <c r="AL45" s="152">
        <v>0</v>
      </c>
      <c r="AM45" s="152">
        <f>IF(ISBLANK(Výsledky!$HD$3),"",Výsledky!HD36)</f>
        <v>0</v>
      </c>
      <c r="AN45" s="152">
        <f>IF(ISBLANK(Výsledky!$HK$3),"",Výsledky!HK36)</f>
        <v>20</v>
      </c>
      <c r="AO45" s="152">
        <f>IF(ISBLANK(Výsledky!$HR$3),"",Výsledky!HR36)</f>
        <v>0</v>
      </c>
      <c r="AP45" s="152">
        <f>IF(ISBLANK(Výsledky!$HY$3),"",Výsledky!HY36)</f>
        <v>40</v>
      </c>
      <c r="AQ45" s="152">
        <f>IF(ISBLANK(Výsledky!$IF$3),"",Výsledky!IF36)</f>
        <v>30</v>
      </c>
      <c r="AR45" s="152">
        <f>IF(ISBLANK(Výsledky!$IM$3),"",Výsledky!IM36)</f>
        <v>30</v>
      </c>
      <c r="AS45" s="152">
        <f>IF(ISBLANK(Výsledky!$IT$3),"",Výsledky!IT36)</f>
        <v>30</v>
      </c>
      <c r="AT45" s="152">
        <f>IF(ISBLANK(Výsledky!$JA$3),"",Výsledky!JA36)</f>
        <v>20</v>
      </c>
      <c r="AU45" s="152" t="str">
        <f>IF(ISBLANK(Výsledky!$JH$3),"",Výsledky!JH36)</f>
        <v/>
      </c>
      <c r="AV45" s="152" t="str">
        <f>IF(ISBLANK(Výsledky!$JO$3),"",Výsledky!JO36)</f>
        <v/>
      </c>
      <c r="AW45" s="152" t="str">
        <f>IF(ISBLANK(Výsledky!$JV$3),"",Výsledky!JV36)</f>
        <v/>
      </c>
      <c r="AX45" s="152" t="str">
        <f>IF(ISBLANK(Výsledky!$KC$3),"",Výsledky!KC36)</f>
        <v/>
      </c>
      <c r="AY45" s="152" t="str">
        <f>IF(ISBLANK(Výsledky!$KJ$3),"",Výsledky!KJ36)</f>
        <v/>
      </c>
      <c r="AZ45" s="152" t="str">
        <f>IF(ISBLANK(Výsledky!$KQ$3),"",Výsledky!KQ36)</f>
        <v/>
      </c>
      <c r="BA45" s="152" t="str">
        <f>IF(ISBLANK(Výsledky!$KX$3),"",Výsledky!KX36)</f>
        <v/>
      </c>
      <c r="BB45" s="152" t="str">
        <f>IF(ISBLANK(Výsledky!$LE$3),"",Výsledky!LE36)</f>
        <v/>
      </c>
      <c r="BC45" s="152" t="str">
        <f>IF(ISBLANK(Výsledky!$LL$3),"",Výsledky!LL36)</f>
        <v/>
      </c>
      <c r="BD45" s="152" t="str">
        <f>IF(ISBLANK(Výsledky!$LS$3),"",Výsledky!LS36)</f>
        <v/>
      </c>
      <c r="BE45" s="152" t="str">
        <f>IF(ISBLANK(Výsledky!$LZ$3),"",Výsledky!LZ36)</f>
        <v/>
      </c>
      <c r="BF45" s="152" t="str">
        <f>IF(ISBLANK(Výsledky!$MG$3),"",Výsledky!MG36)</f>
        <v/>
      </c>
      <c r="BG45" s="152" t="str">
        <f>IF(ISBLANK(Výsledky!$MN$3),"",Výsledky!MN36)</f>
        <v/>
      </c>
      <c r="BH45" s="152" t="str">
        <f>IF(ISBLANK(Výsledky!$MU$3),"",Výsledky!MU36)</f>
        <v/>
      </c>
      <c r="BI45" s="152" t="str">
        <f>IF(ISBLANK(Výsledky!$NB$3),"",Výsledky!NB36)</f>
        <v/>
      </c>
      <c r="BJ45" s="152" t="str">
        <f>IF(ISBLANK(Výsledky!$NI$3),"",Výsledky!NI36)</f>
        <v/>
      </c>
      <c r="BK45" s="152" t="str">
        <f>IF(ISBLANK(Výsledky!$NP$3),"",Výsledky!NP36)</f>
        <v/>
      </c>
      <c r="BL45" s="152" t="str">
        <f>IF(ISBLANK(Výsledky!$NW$3),"",Výsledky!NW36)</f>
        <v/>
      </c>
      <c r="BM45" s="152" t="str">
        <f>IF(ISBLANK(Výsledky!$OD$3),"",Výsledky!OD36)</f>
        <v/>
      </c>
      <c r="BN45" s="152" t="str">
        <f>IF(ISBLANK(Výsledky!$OK$3),"",Výsledky!OK36)</f>
        <v/>
      </c>
      <c r="BO45" s="152" t="str">
        <f>IF(ISBLANK(Výsledky!$OR$3),"",Výsledky!OR36)</f>
        <v/>
      </c>
      <c r="BP45" s="152" t="str">
        <f>IF(ISBLANK(Výsledky!$OY$3),"",Výsledky!OY36)</f>
        <v/>
      </c>
      <c r="BQ45" s="152" t="str">
        <f>IF(ISBLANK(Výsledky!$PF$3),"",Výsledky!PF36)</f>
        <v/>
      </c>
      <c r="BR45" s="152" t="str">
        <f>IF(ISBLANK(Výsledky!$PM$3),"",Výsledky!PM36)</f>
        <v/>
      </c>
      <c r="BS45" s="152" t="str">
        <f>IF(ISBLANK(Výsledky!$PT$3),"",Výsledky!PT36)</f>
        <v/>
      </c>
      <c r="BT45" s="153" t="str">
        <f>IF(ISBLANK(Výsledky!$QA$3),"",Výsledky!QA36)</f>
        <v/>
      </c>
      <c r="BU45" s="6"/>
      <c r="BV45" s="10"/>
      <c r="BW45" s="11" t="str">
        <f>Tipy!B48</f>
        <v>lfcanfield</v>
      </c>
      <c r="BX45" s="9">
        <f t="shared" si="1"/>
        <v>26</v>
      </c>
      <c r="BY45" s="9">
        <f t="shared" si="2"/>
        <v>68</v>
      </c>
      <c r="BZ45" s="9">
        <f t="shared" si="3"/>
        <v>76</v>
      </c>
      <c r="CA45" s="9">
        <f t="shared" si="4"/>
        <v>62</v>
      </c>
      <c r="CB45" s="9">
        <f t="shared" si="5"/>
        <v>67</v>
      </c>
      <c r="CC45" s="9">
        <f t="shared" si="6"/>
        <v>61</v>
      </c>
      <c r="CD45" s="9">
        <f t="shared" si="7"/>
        <v>68</v>
      </c>
      <c r="CE45" s="9" t="e">
        <f t="shared" si="8"/>
        <v>#N/A</v>
      </c>
      <c r="CF45" s="9" t="e">
        <f t="shared" si="9"/>
        <v>#N/A</v>
      </c>
      <c r="CG45" s="9" t="e">
        <f t="shared" si="10"/>
        <v>#N/A</v>
      </c>
      <c r="CH45" s="9" t="e">
        <f t="shared" si="11"/>
        <v>#N/A</v>
      </c>
      <c r="CI45" s="9" t="e">
        <f t="shared" si="12"/>
        <v>#N/A</v>
      </c>
      <c r="CJ45" s="9" t="e">
        <f t="shared" si="13"/>
        <v>#N/A</v>
      </c>
      <c r="CK45" s="9" t="e">
        <f t="shared" si="14"/>
        <v>#N/A</v>
      </c>
      <c r="CL45" s="9" t="e">
        <f t="shared" si="15"/>
        <v>#N/A</v>
      </c>
      <c r="CM45" s="9" t="e">
        <f t="shared" si="16"/>
        <v>#N/A</v>
      </c>
      <c r="CN45" s="9" t="e">
        <f t="shared" si="17"/>
        <v>#N/A</v>
      </c>
      <c r="CO45" s="9" t="e">
        <f t="shared" si="18"/>
        <v>#N/A</v>
      </c>
      <c r="CP45" s="9" t="e">
        <f t="shared" si="19"/>
        <v>#N/A</v>
      </c>
      <c r="CQ45" s="9" t="e">
        <f t="shared" si="20"/>
        <v>#N/A</v>
      </c>
      <c r="CR45" s="9" t="e">
        <f t="shared" si="21"/>
        <v>#N/A</v>
      </c>
      <c r="CS45" s="9" t="e">
        <f t="shared" si="22"/>
        <v>#N/A</v>
      </c>
      <c r="CT45" s="9" t="e">
        <f t="shared" si="23"/>
        <v>#N/A</v>
      </c>
      <c r="CU45" s="9" t="e">
        <f t="shared" si="24"/>
        <v>#N/A</v>
      </c>
      <c r="CV45" s="9" t="e">
        <f t="shared" si="25"/>
        <v>#N/A</v>
      </c>
      <c r="CW45" s="9" t="e">
        <f t="shared" si="26"/>
        <v>#N/A</v>
      </c>
      <c r="CX45" s="9" t="e">
        <f t="shared" si="27"/>
        <v>#N/A</v>
      </c>
      <c r="CY45" s="9" t="e">
        <f t="shared" si="28"/>
        <v>#N/A</v>
      </c>
      <c r="CZ45" s="9" t="e">
        <f t="shared" si="29"/>
        <v>#N/A</v>
      </c>
      <c r="DA45" s="9" t="e">
        <f t="shared" si="30"/>
        <v>#N/A</v>
      </c>
      <c r="DB45" s="9" t="e">
        <f t="shared" si="31"/>
        <v>#N/A</v>
      </c>
      <c r="DC45" s="9" t="e">
        <f t="shared" si="32"/>
        <v>#N/A</v>
      </c>
      <c r="DD45" s="9" t="e">
        <f t="shared" si="33"/>
        <v>#N/A</v>
      </c>
      <c r="DE45" s="9" t="e">
        <f t="shared" si="34"/>
        <v>#N/A</v>
      </c>
      <c r="DF45" s="9" t="e">
        <f t="shared" si="35"/>
        <v>#N/A</v>
      </c>
      <c r="DG45" s="9" t="e">
        <f t="shared" si="36"/>
        <v>#N/A</v>
      </c>
      <c r="DH45" s="9" t="e">
        <f t="shared" si="37"/>
        <v>#N/A</v>
      </c>
      <c r="DI45" s="9" t="e">
        <f t="shared" si="38"/>
        <v>#N/A</v>
      </c>
      <c r="DJ45" s="9" t="e">
        <f t="shared" si="39"/>
        <v>#N/A</v>
      </c>
      <c r="DK45" s="9" t="e">
        <f t="shared" si="40"/>
        <v>#N/A</v>
      </c>
      <c r="DL45" s="9" t="e">
        <f t="shared" si="41"/>
        <v>#N/A</v>
      </c>
      <c r="DM45" s="9" t="e">
        <f t="shared" si="42"/>
        <v>#N/A</v>
      </c>
      <c r="DN45" s="9" t="e">
        <f t="shared" si="43"/>
        <v>#N/A</v>
      </c>
      <c r="DO45" s="9" t="e">
        <f t="shared" si="44"/>
        <v>#N/A</v>
      </c>
      <c r="DP45" s="9" t="e">
        <f t="shared" si="45"/>
        <v>#N/A</v>
      </c>
      <c r="DQ45" s="9" t="e">
        <f t="shared" si="46"/>
        <v>#N/A</v>
      </c>
      <c r="DR45" s="9" t="e">
        <f t="shared" si="47"/>
        <v>#N/A</v>
      </c>
      <c r="DS45" s="9" t="e">
        <f t="shared" si="48"/>
        <v>#N/A</v>
      </c>
      <c r="DT45" s="9" t="e">
        <f t="shared" si="49"/>
        <v>#N/A</v>
      </c>
      <c r="DU45" s="9" t="e">
        <f t="shared" si="50"/>
        <v>#N/A</v>
      </c>
      <c r="DV45" s="9" t="e">
        <f t="shared" si="51"/>
        <v>#N/A</v>
      </c>
      <c r="DW45" s="9" t="e">
        <f t="shared" si="52"/>
        <v>#N/A</v>
      </c>
      <c r="DX45" s="9" t="e">
        <f t="shared" si="53"/>
        <v>#N/A</v>
      </c>
      <c r="DY45" s="9" t="e">
        <f t="shared" si="54"/>
        <v>#N/A</v>
      </c>
      <c r="DZ45" s="9" t="e">
        <f t="shared" si="55"/>
        <v>#N/A</v>
      </c>
      <c r="EA45" s="9" t="e">
        <f t="shared" si="56"/>
        <v>#N/A</v>
      </c>
      <c r="EB45" s="9" t="e">
        <f t="shared" si="57"/>
        <v>#N/A</v>
      </c>
      <c r="EC45" s="9" t="e">
        <f t="shared" si="58"/>
        <v>#N/A</v>
      </c>
      <c r="ED45" s="9" t="e">
        <f t="shared" si="59"/>
        <v>#N/A</v>
      </c>
      <c r="EE45" s="9" t="e">
        <f t="shared" si="60"/>
        <v>#N/A</v>
      </c>
      <c r="EF45" s="9" t="e">
        <f t="shared" si="61"/>
        <v>#N/A</v>
      </c>
      <c r="EG45" s="9" t="e">
        <f t="shared" si="62"/>
        <v>#N/A</v>
      </c>
      <c r="EH45" s="9" t="e">
        <f t="shared" si="63"/>
        <v>#N/A</v>
      </c>
    </row>
    <row r="46" spans="1:138" ht="15.75" customHeight="1">
      <c r="A46" s="1"/>
      <c r="B46" s="155" t="s">
        <v>210</v>
      </c>
      <c r="C46" s="161">
        <f>Tipy!A9</f>
        <v>10</v>
      </c>
      <c r="D46" s="179" t="str">
        <f>Tipy!B9</f>
        <v>Alex LFC</v>
      </c>
      <c r="E46" s="308">
        <f t="shared" si="64"/>
        <v>1120</v>
      </c>
      <c r="F46" s="306">
        <f>IF(ISBLANK(Výsledky!$I$3),"-",SUM(J46:M46,O46,Q46,S46:T46,V46,X46,Z46:AA46,AC46:AE46,AG46:AI46,AK46:AM46,AP46,AR46,AT46:AU46,AW46:AX46,BA46,BC46:BD46,BF46,BH46,BJ46,BL46,BN46,BP46,BR46:BS46))</f>
        <v>750</v>
      </c>
      <c r="G46" s="151">
        <f>IF(ISBLANK(Výsledky!$AK$3),"-",SUM(N46,R46,U46,Y46,AB46,AF46,AV46,BB46,BG46,BI46,BM46,BO46,BT46))</f>
        <v>180</v>
      </c>
      <c r="H46" s="151">
        <f>IF(ISBLANK(Výsledky!$AY$3),"-",SUM(P46,W46,AJ46,AO46,AQ46,AY46))</f>
        <v>130</v>
      </c>
      <c r="I46" s="167">
        <f>IF(ISBLANK(Výsledky!$HK$3),"-",SUM(AN46,AS46,AZ46,BE46,BK46,BQ46))</f>
        <v>60</v>
      </c>
      <c r="J46" s="164">
        <f>IF(ISBLANK(Výsledky!$I$3),"",Výsledky!I15)</f>
        <v>80</v>
      </c>
      <c r="K46" s="152">
        <f>IF(ISBLANK(Výsledky!$P$3),"",Výsledky!P15)</f>
        <v>80</v>
      </c>
      <c r="L46" s="152">
        <f>IF(ISBLANK(Výsledky!$W$3),"",Výsledky!W15)</f>
        <v>40</v>
      </c>
      <c r="M46" s="152">
        <f>IF(ISBLANK(Výsledky!$AD$3),"",Výsledky!AD15)</f>
        <v>20</v>
      </c>
      <c r="N46" s="152">
        <f>IF(ISBLANK(Výsledky!$AK$3),"",Výsledky!AK15)</f>
        <v>60</v>
      </c>
      <c r="O46" s="152">
        <f>IF(ISBLANK(Výsledky!$AR$3),"",Výsledky!AR15)</f>
        <v>60</v>
      </c>
      <c r="P46" s="152">
        <f>IF(ISBLANK(Výsledky!$AY$3),"",Výsledky!AY15)</f>
        <v>50</v>
      </c>
      <c r="Q46" s="152">
        <f>IF(ISBLANK(Výsledky!$BF$3),"",Výsledky!BF15)</f>
        <v>30</v>
      </c>
      <c r="R46" s="152">
        <f>IF(ISBLANK(Výsledky!$BM$3),"",Výsledky!BM15)</f>
        <v>50</v>
      </c>
      <c r="S46" s="152">
        <f>IF(ISBLANK(Výsledky!$BT$3),"",Výsledky!BT15)</f>
        <v>20</v>
      </c>
      <c r="T46" s="152">
        <f>IF(ISBLANK(Výsledky!$CA$3),"",Výsledky!CA15)</f>
        <v>30</v>
      </c>
      <c r="U46" s="152">
        <f>IF(ISBLANK(Výsledky!$CH$3),"",Výsledky!CH15)</f>
        <v>30</v>
      </c>
      <c r="V46" s="152">
        <f>IF(ISBLANK(Výsledky!$CO$3),"",Výsledky!CO15)</f>
        <v>30</v>
      </c>
      <c r="W46" s="152">
        <f>IF(ISBLANK(Výsledky!$CV$3),"",Výsledky!CV15)</f>
        <v>50</v>
      </c>
      <c r="X46" s="152">
        <f>IF(ISBLANK(Výsledky!$DC$3),"",Výsledky!DC15)</f>
        <v>50</v>
      </c>
      <c r="Y46" s="152">
        <f>IF(ISBLANK(Výsledky!$DJ$3),"",Výsledky!DJ15)</f>
        <v>40</v>
      </c>
      <c r="Z46" s="152" t="str">
        <f>IF(ISBLANK(Výsledky!$DQ$3),"",Výsledky!DQ15)</f>
        <v>-</v>
      </c>
      <c r="AA46" s="152">
        <f>IF(ISBLANK(Výsledky!$DX$3),"",Výsledky!DX15)</f>
        <v>60</v>
      </c>
      <c r="AB46" s="152" t="str">
        <f>IF(ISBLANK(Výsledky!$EE$3),"",Výsledky!EE15)</f>
        <v>-</v>
      </c>
      <c r="AC46" s="152" t="str">
        <f>IF(ISBLANK(Výsledky!$EL$3),"",Výsledky!EL15)</f>
        <v>-</v>
      </c>
      <c r="AD46" s="152">
        <f>IF(ISBLANK(Výsledky!$ES$3),"",Výsledky!ES15)</f>
        <v>50</v>
      </c>
      <c r="AE46" s="152">
        <f>IF(ISBLANK(Výsledky!$EZ$3),"",Výsledky!EZ15)</f>
        <v>20</v>
      </c>
      <c r="AF46" s="152">
        <f>IF(ISBLANK(Výsledky!$FG$3),"",Výsledky!FG15)</f>
        <v>0</v>
      </c>
      <c r="AG46" s="152">
        <f>IF(ISBLANK(Výsledky!$FN$3),"",Výsledky!FN15)</f>
        <v>50</v>
      </c>
      <c r="AH46" s="152">
        <f>IF(ISBLANK(Výsledky!$FU$3),"",Výsledky!FU15)</f>
        <v>30</v>
      </c>
      <c r="AI46" s="152">
        <f>IF(ISBLANK(Výsledky!$GB$3),"",Výsledky!GB15)</f>
        <v>10</v>
      </c>
      <c r="AJ46" s="152">
        <f>IF(ISBLANK(Výsledky!$GI$3),"",Výsledky!GI15)</f>
        <v>30</v>
      </c>
      <c r="AK46" s="152" t="str">
        <f>IF(ISBLANK(Výsledky!$GP$3),"",Výsledky!GP15)</f>
        <v/>
      </c>
      <c r="AL46" s="152">
        <v>0</v>
      </c>
      <c r="AM46" s="152" t="str">
        <f>IF(ISBLANK(Výsledky!$HD$3),"",Výsledky!HD15)</f>
        <v>-</v>
      </c>
      <c r="AN46" s="152" t="str">
        <f>IF(ISBLANK(Výsledky!$HK$3),"",Výsledky!HK15)</f>
        <v>-</v>
      </c>
      <c r="AO46" s="152" t="str">
        <f>IF(ISBLANK(Výsledky!$HR$3),"",Výsledky!HR15)</f>
        <v>-</v>
      </c>
      <c r="AP46" s="152" t="str">
        <f>IF(ISBLANK(Výsledky!$HY$3),"",Výsledky!HY15)</f>
        <v>-</v>
      </c>
      <c r="AQ46" s="152" t="str">
        <f>IF(ISBLANK(Výsledky!$IF$3),"",Výsledky!IF15)</f>
        <v>-</v>
      </c>
      <c r="AR46" s="152">
        <f>IF(ISBLANK(Výsledky!$IM$3),"",Výsledky!IM15)</f>
        <v>40</v>
      </c>
      <c r="AS46" s="152">
        <f>IF(ISBLANK(Výsledky!$IT$3),"",Výsledky!IT15)</f>
        <v>60</v>
      </c>
      <c r="AT46" s="152">
        <f>IF(ISBLANK(Výsledky!$JA$3),"",Výsledky!JA15)</f>
        <v>50</v>
      </c>
      <c r="AU46" s="152" t="str">
        <f>IF(ISBLANK(Výsledky!$JH$3),"",Výsledky!JH15)</f>
        <v/>
      </c>
      <c r="AV46" s="152" t="str">
        <f>IF(ISBLANK(Výsledky!$JO$3),"",Výsledky!JO15)</f>
        <v/>
      </c>
      <c r="AW46" s="152" t="str">
        <f>IF(ISBLANK(Výsledky!$JV$3),"",Výsledky!JV15)</f>
        <v/>
      </c>
      <c r="AX46" s="152" t="str">
        <f>IF(ISBLANK(Výsledky!$KC$3),"",Výsledky!KC15)</f>
        <v/>
      </c>
      <c r="AY46" s="152" t="str">
        <f>IF(ISBLANK(Výsledky!$KJ$3),"",Výsledky!KJ15)</f>
        <v/>
      </c>
      <c r="AZ46" s="152" t="str">
        <f>IF(ISBLANK(Výsledky!$KQ$3),"",Výsledky!KQ15)</f>
        <v/>
      </c>
      <c r="BA46" s="152" t="str">
        <f>IF(ISBLANK(Výsledky!$KX$3),"",Výsledky!KX15)</f>
        <v/>
      </c>
      <c r="BB46" s="152" t="str">
        <f>IF(ISBLANK(Výsledky!$LE$3),"",Výsledky!LE15)</f>
        <v/>
      </c>
      <c r="BC46" s="152" t="str">
        <f>IF(ISBLANK(Výsledky!$LL$3),"",Výsledky!LL15)</f>
        <v/>
      </c>
      <c r="BD46" s="152" t="str">
        <f>IF(ISBLANK(Výsledky!$LS$3),"",Výsledky!LS15)</f>
        <v/>
      </c>
      <c r="BE46" s="152" t="str">
        <f>IF(ISBLANK(Výsledky!$LZ$3),"",Výsledky!LZ15)</f>
        <v/>
      </c>
      <c r="BF46" s="152" t="str">
        <f>IF(ISBLANK(Výsledky!$MG$3),"",Výsledky!MG15)</f>
        <v/>
      </c>
      <c r="BG46" s="152" t="str">
        <f>IF(ISBLANK(Výsledky!$MN$3),"",Výsledky!MN15)</f>
        <v/>
      </c>
      <c r="BH46" s="152" t="str">
        <f>IF(ISBLANK(Výsledky!$MU$3),"",Výsledky!MU15)</f>
        <v/>
      </c>
      <c r="BI46" s="152" t="str">
        <f>IF(ISBLANK(Výsledky!$NB$3),"",Výsledky!NB15)</f>
        <v/>
      </c>
      <c r="BJ46" s="152" t="str">
        <f>IF(ISBLANK(Výsledky!$NI$3),"",Výsledky!NI15)</f>
        <v/>
      </c>
      <c r="BK46" s="152" t="str">
        <f>IF(ISBLANK(Výsledky!$NP$3),"",Výsledky!NP15)</f>
        <v/>
      </c>
      <c r="BL46" s="152" t="str">
        <f>IF(ISBLANK(Výsledky!$NW$3),"",Výsledky!NW15)</f>
        <v/>
      </c>
      <c r="BM46" s="152" t="str">
        <f>IF(ISBLANK(Výsledky!$OD$3),"",Výsledky!OD15)</f>
        <v/>
      </c>
      <c r="BN46" s="152" t="str">
        <f>IF(ISBLANK(Výsledky!$OK$3),"",Výsledky!OK15)</f>
        <v/>
      </c>
      <c r="BO46" s="152" t="str">
        <f>IF(ISBLANK(Výsledky!$OR$3),"",Výsledky!OR15)</f>
        <v/>
      </c>
      <c r="BP46" s="152" t="str">
        <f>IF(ISBLANK(Výsledky!$OY$3),"",Výsledky!OY15)</f>
        <v/>
      </c>
      <c r="BQ46" s="152" t="str">
        <f>IF(ISBLANK(Výsledky!$PF$3),"",Výsledky!PF15)</f>
        <v/>
      </c>
      <c r="BR46" s="152" t="str">
        <f>IF(ISBLANK(Výsledky!$PM$3),"",Výsledky!PM15)</f>
        <v/>
      </c>
      <c r="BS46" s="152" t="str">
        <f>IF(ISBLANK(Výsledky!$PT$3),"",Výsledky!PT15)</f>
        <v/>
      </c>
      <c r="BT46" s="153" t="str">
        <f>IF(ISBLANK(Výsledky!$QA$3),"",Výsledky!QA15)</f>
        <v/>
      </c>
      <c r="BU46" s="6"/>
      <c r="BV46" s="10"/>
      <c r="BW46" s="11" t="str">
        <f>Tipy!B49</f>
        <v>Libor Polák</v>
      </c>
      <c r="BX46" s="9">
        <f t="shared" si="1"/>
        <v>87</v>
      </c>
      <c r="BY46" s="9">
        <f t="shared" si="2"/>
        <v>92</v>
      </c>
      <c r="BZ46" s="9">
        <f t="shared" si="3"/>
        <v>93</v>
      </c>
      <c r="CA46" s="9">
        <f t="shared" si="4"/>
        <v>94</v>
      </c>
      <c r="CB46" s="9">
        <f t="shared" si="5"/>
        <v>94</v>
      </c>
      <c r="CC46" s="9">
        <f t="shared" si="6"/>
        <v>96</v>
      </c>
      <c r="CD46" s="9">
        <f t="shared" si="7"/>
        <v>96</v>
      </c>
      <c r="CE46" s="9" t="e">
        <f t="shared" si="8"/>
        <v>#N/A</v>
      </c>
      <c r="CF46" s="9" t="e">
        <f t="shared" si="9"/>
        <v>#N/A</v>
      </c>
      <c r="CG46" s="9" t="e">
        <f t="shared" si="10"/>
        <v>#N/A</v>
      </c>
      <c r="CH46" s="9" t="e">
        <f t="shared" si="11"/>
        <v>#N/A</v>
      </c>
      <c r="CI46" s="9" t="e">
        <f t="shared" si="12"/>
        <v>#N/A</v>
      </c>
      <c r="CJ46" s="9" t="e">
        <f t="shared" si="13"/>
        <v>#N/A</v>
      </c>
      <c r="CK46" s="9" t="e">
        <f t="shared" si="14"/>
        <v>#N/A</v>
      </c>
      <c r="CL46" s="9" t="e">
        <f t="shared" si="15"/>
        <v>#N/A</v>
      </c>
      <c r="CM46" s="9" t="e">
        <f t="shared" si="16"/>
        <v>#N/A</v>
      </c>
      <c r="CN46" s="9" t="e">
        <f t="shared" si="17"/>
        <v>#N/A</v>
      </c>
      <c r="CO46" s="9" t="e">
        <f t="shared" si="18"/>
        <v>#N/A</v>
      </c>
      <c r="CP46" s="9" t="e">
        <f t="shared" si="19"/>
        <v>#N/A</v>
      </c>
      <c r="CQ46" s="9" t="e">
        <f t="shared" si="20"/>
        <v>#N/A</v>
      </c>
      <c r="CR46" s="9" t="e">
        <f t="shared" si="21"/>
        <v>#N/A</v>
      </c>
      <c r="CS46" s="9" t="e">
        <f t="shared" si="22"/>
        <v>#N/A</v>
      </c>
      <c r="CT46" s="9" t="e">
        <f t="shared" si="23"/>
        <v>#N/A</v>
      </c>
      <c r="CU46" s="9" t="e">
        <f t="shared" si="24"/>
        <v>#N/A</v>
      </c>
      <c r="CV46" s="9" t="e">
        <f t="shared" si="25"/>
        <v>#N/A</v>
      </c>
      <c r="CW46" s="9" t="e">
        <f t="shared" si="26"/>
        <v>#N/A</v>
      </c>
      <c r="CX46" s="9" t="e">
        <f t="shared" si="27"/>
        <v>#N/A</v>
      </c>
      <c r="CY46" s="9" t="e">
        <f t="shared" si="28"/>
        <v>#N/A</v>
      </c>
      <c r="CZ46" s="9" t="e">
        <f t="shared" si="29"/>
        <v>#N/A</v>
      </c>
      <c r="DA46" s="9" t="e">
        <f t="shared" si="30"/>
        <v>#N/A</v>
      </c>
      <c r="DB46" s="9" t="e">
        <f t="shared" si="31"/>
        <v>#N/A</v>
      </c>
      <c r="DC46" s="9" t="e">
        <f t="shared" si="32"/>
        <v>#N/A</v>
      </c>
      <c r="DD46" s="9" t="e">
        <f t="shared" si="33"/>
        <v>#N/A</v>
      </c>
      <c r="DE46" s="9" t="e">
        <f t="shared" si="34"/>
        <v>#N/A</v>
      </c>
      <c r="DF46" s="9" t="e">
        <f t="shared" si="35"/>
        <v>#N/A</v>
      </c>
      <c r="DG46" s="9" t="e">
        <f t="shared" si="36"/>
        <v>#N/A</v>
      </c>
      <c r="DH46" s="9" t="e">
        <f t="shared" si="37"/>
        <v>#N/A</v>
      </c>
      <c r="DI46" s="9" t="e">
        <f t="shared" si="38"/>
        <v>#N/A</v>
      </c>
      <c r="DJ46" s="9" t="e">
        <f t="shared" si="39"/>
        <v>#N/A</v>
      </c>
      <c r="DK46" s="9" t="e">
        <f t="shared" si="40"/>
        <v>#N/A</v>
      </c>
      <c r="DL46" s="9" t="e">
        <f t="shared" si="41"/>
        <v>#N/A</v>
      </c>
      <c r="DM46" s="9" t="e">
        <f t="shared" si="42"/>
        <v>#N/A</v>
      </c>
      <c r="DN46" s="9" t="e">
        <f t="shared" si="43"/>
        <v>#N/A</v>
      </c>
      <c r="DO46" s="9" t="e">
        <f t="shared" si="44"/>
        <v>#N/A</v>
      </c>
      <c r="DP46" s="9" t="e">
        <f t="shared" si="45"/>
        <v>#N/A</v>
      </c>
      <c r="DQ46" s="9" t="e">
        <f t="shared" si="46"/>
        <v>#N/A</v>
      </c>
      <c r="DR46" s="9" t="e">
        <f t="shared" si="47"/>
        <v>#N/A</v>
      </c>
      <c r="DS46" s="9" t="e">
        <f t="shared" si="48"/>
        <v>#N/A</v>
      </c>
      <c r="DT46" s="9" t="e">
        <f t="shared" si="49"/>
        <v>#N/A</v>
      </c>
      <c r="DU46" s="9" t="e">
        <f t="shared" si="50"/>
        <v>#N/A</v>
      </c>
      <c r="DV46" s="9" t="e">
        <f t="shared" si="51"/>
        <v>#N/A</v>
      </c>
      <c r="DW46" s="9" t="e">
        <f t="shared" si="52"/>
        <v>#N/A</v>
      </c>
      <c r="DX46" s="9" t="e">
        <f t="shared" si="53"/>
        <v>#N/A</v>
      </c>
      <c r="DY46" s="9" t="e">
        <f t="shared" si="54"/>
        <v>#N/A</v>
      </c>
      <c r="DZ46" s="9" t="e">
        <f t="shared" si="55"/>
        <v>#N/A</v>
      </c>
      <c r="EA46" s="9" t="e">
        <f t="shared" si="56"/>
        <v>#N/A</v>
      </c>
      <c r="EB46" s="9" t="e">
        <f t="shared" si="57"/>
        <v>#N/A</v>
      </c>
      <c r="EC46" s="9" t="e">
        <f t="shared" si="58"/>
        <v>#N/A</v>
      </c>
      <c r="ED46" s="9" t="e">
        <f t="shared" si="59"/>
        <v>#N/A</v>
      </c>
      <c r="EE46" s="9" t="e">
        <f t="shared" si="60"/>
        <v>#N/A</v>
      </c>
      <c r="EF46" s="9" t="e">
        <f t="shared" si="61"/>
        <v>#N/A</v>
      </c>
      <c r="EG46" s="9" t="e">
        <f t="shared" si="62"/>
        <v>#N/A</v>
      </c>
      <c r="EH46" s="9" t="e">
        <f t="shared" si="63"/>
        <v>#N/A</v>
      </c>
    </row>
    <row r="47" spans="1:138" ht="15.75" customHeight="1">
      <c r="A47" s="1"/>
      <c r="B47" s="155" t="s">
        <v>211</v>
      </c>
      <c r="C47" s="161">
        <f>Tipy!A42</f>
        <v>76</v>
      </c>
      <c r="D47" s="179" t="str">
        <f>Tipy!B42</f>
        <v>kirips</v>
      </c>
      <c r="E47" s="308">
        <f t="shared" si="64"/>
        <v>1080</v>
      </c>
      <c r="F47" s="306">
        <f>IF(ISBLANK(Výsledky!$I$3),"-",SUM(J47:M47,O47,Q47,S47:T47,V47,X47,Z47:AA47,AC47:AE47,AG47:AI47,AK47:AM47,AP47,AR47,AT47:AU47,AW47:AX47,BA47,BC47:BD47,BF47,BH47,BJ47,BL47,BN47,BP47,BR47:BS47))</f>
        <v>560</v>
      </c>
      <c r="G47" s="151">
        <f>IF(ISBLANK(Výsledky!$AK$3),"-",SUM(N47,R47,U47,Y47,AB47,AF47,AV47,BB47,BG47,BI47,BM47,BO47,BT47))</f>
        <v>290</v>
      </c>
      <c r="H47" s="151">
        <f>IF(ISBLANK(Výsledky!$AY$3),"-",SUM(P47,W47,AJ47,AO47,AQ47,AY47))</f>
        <v>140</v>
      </c>
      <c r="I47" s="167">
        <f>IF(ISBLANK(Výsledky!$HK$3),"-",SUM(AN47,AS47,AZ47,BE47,BK47,BQ47))</f>
        <v>90</v>
      </c>
      <c r="J47" s="164">
        <f>IF(ISBLANK(Výsledky!$I$3),"",Výsledky!I48)</f>
        <v>30</v>
      </c>
      <c r="K47" s="152">
        <f>IF(ISBLANK(Výsledky!$P$3),"",Výsledky!P48)</f>
        <v>30</v>
      </c>
      <c r="L47" s="152">
        <f>IF(ISBLANK(Výsledky!$W$3),"",Výsledky!W48)</f>
        <v>10</v>
      </c>
      <c r="M47" s="152" t="str">
        <f>IF(ISBLANK(Výsledky!$AD$3),"",Výsledky!AD48)</f>
        <v>-</v>
      </c>
      <c r="N47" s="152">
        <f>IF(ISBLANK(Výsledky!$AK$3),"",Výsledky!AK48)</f>
        <v>60</v>
      </c>
      <c r="O47" s="152">
        <f>IF(ISBLANK(Výsledky!$AR$3),"",Výsledky!AR48)</f>
        <v>30</v>
      </c>
      <c r="P47" s="152">
        <f>IF(ISBLANK(Výsledky!$AY$3),"",Výsledky!AY48)</f>
        <v>60</v>
      </c>
      <c r="Q47" s="152">
        <f>IF(ISBLANK(Výsledky!$BF$3),"",Výsledky!BF48)</f>
        <v>40</v>
      </c>
      <c r="R47" s="152">
        <f>IF(ISBLANK(Výsledky!$BM$3),"",Výsledky!BM48)</f>
        <v>50</v>
      </c>
      <c r="S47" s="152" t="str">
        <f>IF(ISBLANK(Výsledky!$BT$3),"",Výsledky!BT48)</f>
        <v>-</v>
      </c>
      <c r="T47" s="152">
        <f>IF(ISBLANK(Výsledky!$CA$3),"",Výsledky!CA48)</f>
        <v>50</v>
      </c>
      <c r="U47" s="152">
        <f>IF(ISBLANK(Výsledky!$CH$3),"",Výsledky!CH48)</f>
        <v>60</v>
      </c>
      <c r="V47" s="152">
        <f>IF(ISBLANK(Výsledky!$CO$3),"",Výsledky!CO48)</f>
        <v>10</v>
      </c>
      <c r="W47" s="152">
        <f>IF(ISBLANK(Výsledky!$CV$3),"",Výsledky!CV48)</f>
        <v>20</v>
      </c>
      <c r="X47" s="152">
        <f>IF(ISBLANK(Výsledky!$DC$3),"",Výsledky!DC48)</f>
        <v>0</v>
      </c>
      <c r="Y47" s="152">
        <f>IF(ISBLANK(Výsledky!$DJ$3),"",Výsledky!DJ48)</f>
        <v>60</v>
      </c>
      <c r="Z47" s="152">
        <f>IF(ISBLANK(Výsledky!$DQ$3),"",Výsledky!DQ48)</f>
        <v>10</v>
      </c>
      <c r="AA47" s="152" t="str">
        <f>IF(ISBLANK(Výsledky!$DX$3),"",Výsledky!DX48)</f>
        <v>-</v>
      </c>
      <c r="AB47" s="152">
        <f>IF(ISBLANK(Výsledky!$EE$3),"",Výsledky!EE48)</f>
        <v>50</v>
      </c>
      <c r="AC47" s="152">
        <f>IF(ISBLANK(Výsledky!$EL$3),"",Výsledky!EL48)</f>
        <v>50</v>
      </c>
      <c r="AD47" s="152">
        <f>IF(ISBLANK(Výsledky!$ES$3),"",Výsledky!ES48)</f>
        <v>50</v>
      </c>
      <c r="AE47" s="152">
        <f>IF(ISBLANK(Výsledky!$EZ$3),"",Výsledky!EZ48)</f>
        <v>30</v>
      </c>
      <c r="AF47" s="152">
        <f>IF(ISBLANK(Výsledky!$FG$3),"",Výsledky!FG48)</f>
        <v>10</v>
      </c>
      <c r="AG47" s="152">
        <f>IF(ISBLANK(Výsledky!$FN$3),"",Výsledky!FN48)</f>
        <v>50</v>
      </c>
      <c r="AH47" s="152">
        <f>IF(ISBLANK(Výsledky!$FU$3),"",Výsledky!FU48)</f>
        <v>50</v>
      </c>
      <c r="AI47" s="152">
        <f>IF(ISBLANK(Výsledky!$GB$3),"",Výsledky!GB48)</f>
        <v>0</v>
      </c>
      <c r="AJ47" s="152">
        <f>IF(ISBLANK(Výsledky!$GI$3),"",Výsledky!GI48)</f>
        <v>30</v>
      </c>
      <c r="AK47" s="152" t="str">
        <f>IF(ISBLANK(Výsledky!$GP$3),"",Výsledky!GP48)</f>
        <v/>
      </c>
      <c r="AL47" s="152">
        <v>0</v>
      </c>
      <c r="AM47" s="200">
        <f>IF(ISBLANK(Výsledky!$HD$3),"",Výsledky!HD48)</f>
        <v>0</v>
      </c>
      <c r="AN47" s="152">
        <f>IF(ISBLANK(Výsledky!$HK$3),"",Výsledky!HK48)</f>
        <v>30</v>
      </c>
      <c r="AO47" s="152">
        <f>IF(ISBLANK(Výsledky!$HR$3),"",Výsledky!HR48)</f>
        <v>0</v>
      </c>
      <c r="AP47" s="152">
        <f>IF(ISBLANK(Výsledky!$HY$3),"",Výsledky!HY48)</f>
        <v>60</v>
      </c>
      <c r="AQ47" s="152">
        <f>IF(ISBLANK(Výsledky!$IF$3),"",Výsledky!IF48)</f>
        <v>30</v>
      </c>
      <c r="AR47" s="152">
        <f>IF(ISBLANK(Výsledky!$IM$3),"",Výsledky!IM48)</f>
        <v>60</v>
      </c>
      <c r="AS47" s="152">
        <f>IF(ISBLANK(Výsledky!$IT$3),"",Výsledky!IT48)</f>
        <v>60</v>
      </c>
      <c r="AT47" s="152" t="str">
        <f>IF(ISBLANK(Výsledky!$JA$3),"",Výsledky!JA48)</f>
        <v>-</v>
      </c>
      <c r="AU47" s="152" t="str">
        <f>IF(ISBLANK(Výsledky!$JH$3),"",Výsledky!JH48)</f>
        <v/>
      </c>
      <c r="AV47" s="152" t="str">
        <f>IF(ISBLANK(Výsledky!$JO$3),"",Výsledky!JO48)</f>
        <v/>
      </c>
      <c r="AW47" s="152" t="str">
        <f>IF(ISBLANK(Výsledky!$JV$3),"",Výsledky!JV48)</f>
        <v/>
      </c>
      <c r="AX47" s="152" t="str">
        <f>IF(ISBLANK(Výsledky!$KC$3),"",Výsledky!KC48)</f>
        <v/>
      </c>
      <c r="AY47" s="152" t="str">
        <f>IF(ISBLANK(Výsledky!$KJ$3),"",Výsledky!KJ48)</f>
        <v/>
      </c>
      <c r="AZ47" s="152" t="str">
        <f>IF(ISBLANK(Výsledky!$KQ$3),"",Výsledky!KQ48)</f>
        <v/>
      </c>
      <c r="BA47" s="152" t="str">
        <f>IF(ISBLANK(Výsledky!$KX$3),"",Výsledky!KX48)</f>
        <v/>
      </c>
      <c r="BB47" s="152" t="str">
        <f>IF(ISBLANK(Výsledky!$LE$3),"",Výsledky!LE48)</f>
        <v/>
      </c>
      <c r="BC47" s="152" t="str">
        <f>IF(ISBLANK(Výsledky!$LL$3),"",Výsledky!LL48)</f>
        <v/>
      </c>
      <c r="BD47" s="152" t="str">
        <f>IF(ISBLANK(Výsledky!$LS$3),"",Výsledky!LS48)</f>
        <v/>
      </c>
      <c r="BE47" s="152" t="str">
        <f>IF(ISBLANK(Výsledky!$LZ$3),"",Výsledky!LZ48)</f>
        <v/>
      </c>
      <c r="BF47" s="152" t="str">
        <f>IF(ISBLANK(Výsledky!$MG$3),"",Výsledky!MG48)</f>
        <v/>
      </c>
      <c r="BG47" s="152" t="str">
        <f>IF(ISBLANK(Výsledky!$MN$3),"",Výsledky!MN48)</f>
        <v/>
      </c>
      <c r="BH47" s="152" t="str">
        <f>IF(ISBLANK(Výsledky!$MU$3),"",Výsledky!MU48)</f>
        <v/>
      </c>
      <c r="BI47" s="152" t="str">
        <f>IF(ISBLANK(Výsledky!$NB$3),"",Výsledky!NB48)</f>
        <v/>
      </c>
      <c r="BJ47" s="152" t="str">
        <f>IF(ISBLANK(Výsledky!$NI$3),"",Výsledky!NI48)</f>
        <v/>
      </c>
      <c r="BK47" s="152" t="str">
        <f>IF(ISBLANK(Výsledky!$NP$3),"",Výsledky!NP48)</f>
        <v/>
      </c>
      <c r="BL47" s="152" t="str">
        <f>IF(ISBLANK(Výsledky!$NW$3),"",Výsledky!NW48)</f>
        <v/>
      </c>
      <c r="BM47" s="152" t="str">
        <f>IF(ISBLANK(Výsledky!$OD$3),"",Výsledky!OD48)</f>
        <v/>
      </c>
      <c r="BN47" s="152" t="str">
        <f>IF(ISBLANK(Výsledky!$OK$3),"",Výsledky!OK48)</f>
        <v/>
      </c>
      <c r="BO47" s="152" t="str">
        <f>IF(ISBLANK(Výsledky!$OR$3),"",Výsledky!OR48)</f>
        <v/>
      </c>
      <c r="BP47" s="152" t="str">
        <f>IF(ISBLANK(Výsledky!$OY$3),"",Výsledky!OY48)</f>
        <v/>
      </c>
      <c r="BQ47" s="152" t="str">
        <f>IF(ISBLANK(Výsledky!$PF$3),"",Výsledky!PF48)</f>
        <v/>
      </c>
      <c r="BR47" s="152" t="str">
        <f>IF(ISBLANK(Výsledky!$PM$3),"",Výsledky!PM48)</f>
        <v/>
      </c>
      <c r="BS47" s="152" t="str">
        <f>IF(ISBLANK(Výsledky!$PT$3),"",Výsledky!PT48)</f>
        <v/>
      </c>
      <c r="BT47" s="153" t="str">
        <f>IF(ISBLANK(Výsledky!$QA$3),"",Výsledky!QA48)</f>
        <v/>
      </c>
      <c r="BU47" s="6"/>
      <c r="BV47" s="10"/>
      <c r="BW47" s="11" t="str">
        <f>Tipy!B50</f>
        <v>LiverpoolReds</v>
      </c>
      <c r="BX47" s="9">
        <f t="shared" si="1"/>
        <v>61</v>
      </c>
      <c r="BY47" s="9">
        <f t="shared" si="2"/>
        <v>50</v>
      </c>
      <c r="BZ47" s="9">
        <f t="shared" si="3"/>
        <v>67</v>
      </c>
      <c r="CA47" s="9">
        <f t="shared" si="4"/>
        <v>51</v>
      </c>
      <c r="CB47" s="9">
        <f t="shared" si="5"/>
        <v>49</v>
      </c>
      <c r="CC47" s="9">
        <f t="shared" si="6"/>
        <v>59</v>
      </c>
      <c r="CD47" s="9">
        <f t="shared" si="7"/>
        <v>60</v>
      </c>
      <c r="CE47" s="9" t="e">
        <f t="shared" si="8"/>
        <v>#N/A</v>
      </c>
      <c r="CF47" s="9" t="e">
        <f t="shared" si="9"/>
        <v>#N/A</v>
      </c>
      <c r="CG47" s="9" t="e">
        <f t="shared" si="10"/>
        <v>#N/A</v>
      </c>
      <c r="CH47" s="9" t="e">
        <f t="shared" si="11"/>
        <v>#N/A</v>
      </c>
      <c r="CI47" s="9" t="e">
        <f t="shared" si="12"/>
        <v>#N/A</v>
      </c>
      <c r="CJ47" s="9" t="e">
        <f t="shared" si="13"/>
        <v>#N/A</v>
      </c>
      <c r="CK47" s="9" t="e">
        <f t="shared" si="14"/>
        <v>#N/A</v>
      </c>
      <c r="CL47" s="9" t="e">
        <f t="shared" si="15"/>
        <v>#N/A</v>
      </c>
      <c r="CM47" s="9" t="e">
        <f t="shared" si="16"/>
        <v>#N/A</v>
      </c>
      <c r="CN47" s="9" t="e">
        <f t="shared" si="17"/>
        <v>#N/A</v>
      </c>
      <c r="CO47" s="9" t="e">
        <f t="shared" si="18"/>
        <v>#N/A</v>
      </c>
      <c r="CP47" s="9" t="e">
        <f t="shared" si="19"/>
        <v>#N/A</v>
      </c>
      <c r="CQ47" s="9" t="e">
        <f t="shared" si="20"/>
        <v>#N/A</v>
      </c>
      <c r="CR47" s="9" t="e">
        <f t="shared" si="21"/>
        <v>#N/A</v>
      </c>
      <c r="CS47" s="9" t="e">
        <f t="shared" si="22"/>
        <v>#N/A</v>
      </c>
      <c r="CT47" s="9" t="e">
        <f t="shared" si="23"/>
        <v>#N/A</v>
      </c>
      <c r="CU47" s="9" t="e">
        <f t="shared" si="24"/>
        <v>#N/A</v>
      </c>
      <c r="CV47" s="9" t="e">
        <f t="shared" si="25"/>
        <v>#N/A</v>
      </c>
      <c r="CW47" s="9" t="e">
        <f t="shared" si="26"/>
        <v>#N/A</v>
      </c>
      <c r="CX47" s="9" t="e">
        <f t="shared" si="27"/>
        <v>#N/A</v>
      </c>
      <c r="CY47" s="9" t="e">
        <f t="shared" si="28"/>
        <v>#N/A</v>
      </c>
      <c r="CZ47" s="9" t="e">
        <f t="shared" si="29"/>
        <v>#N/A</v>
      </c>
      <c r="DA47" s="9" t="e">
        <f t="shared" si="30"/>
        <v>#N/A</v>
      </c>
      <c r="DB47" s="9" t="e">
        <f t="shared" si="31"/>
        <v>#N/A</v>
      </c>
      <c r="DC47" s="9" t="e">
        <f t="shared" si="32"/>
        <v>#N/A</v>
      </c>
      <c r="DD47" s="9" t="e">
        <f t="shared" si="33"/>
        <v>#N/A</v>
      </c>
      <c r="DE47" s="9" t="e">
        <f t="shared" si="34"/>
        <v>#N/A</v>
      </c>
      <c r="DF47" s="9" t="e">
        <f t="shared" si="35"/>
        <v>#N/A</v>
      </c>
      <c r="DG47" s="9" t="e">
        <f t="shared" si="36"/>
        <v>#N/A</v>
      </c>
      <c r="DH47" s="9" t="e">
        <f t="shared" si="37"/>
        <v>#N/A</v>
      </c>
      <c r="DI47" s="9" t="e">
        <f t="shared" si="38"/>
        <v>#N/A</v>
      </c>
      <c r="DJ47" s="9" t="e">
        <f t="shared" si="39"/>
        <v>#N/A</v>
      </c>
      <c r="DK47" s="9" t="e">
        <f t="shared" si="40"/>
        <v>#N/A</v>
      </c>
      <c r="DL47" s="9" t="e">
        <f t="shared" si="41"/>
        <v>#N/A</v>
      </c>
      <c r="DM47" s="9" t="e">
        <f t="shared" si="42"/>
        <v>#N/A</v>
      </c>
      <c r="DN47" s="9" t="e">
        <f t="shared" si="43"/>
        <v>#N/A</v>
      </c>
      <c r="DO47" s="9" t="e">
        <f t="shared" si="44"/>
        <v>#N/A</v>
      </c>
      <c r="DP47" s="9" t="e">
        <f t="shared" si="45"/>
        <v>#N/A</v>
      </c>
      <c r="DQ47" s="9" t="e">
        <f t="shared" si="46"/>
        <v>#N/A</v>
      </c>
      <c r="DR47" s="9" t="e">
        <f t="shared" si="47"/>
        <v>#N/A</v>
      </c>
      <c r="DS47" s="9" t="e">
        <f t="shared" si="48"/>
        <v>#N/A</v>
      </c>
      <c r="DT47" s="9" t="e">
        <f t="shared" si="49"/>
        <v>#N/A</v>
      </c>
      <c r="DU47" s="9" t="e">
        <f t="shared" si="50"/>
        <v>#N/A</v>
      </c>
      <c r="DV47" s="9" t="e">
        <f t="shared" si="51"/>
        <v>#N/A</v>
      </c>
      <c r="DW47" s="9" t="e">
        <f t="shared" si="52"/>
        <v>#N/A</v>
      </c>
      <c r="DX47" s="9" t="e">
        <f t="shared" si="53"/>
        <v>#N/A</v>
      </c>
      <c r="DY47" s="9" t="e">
        <f t="shared" si="54"/>
        <v>#N/A</v>
      </c>
      <c r="DZ47" s="9" t="e">
        <f t="shared" si="55"/>
        <v>#N/A</v>
      </c>
      <c r="EA47" s="9" t="e">
        <f t="shared" si="56"/>
        <v>#N/A</v>
      </c>
      <c r="EB47" s="9" t="e">
        <f t="shared" si="57"/>
        <v>#N/A</v>
      </c>
      <c r="EC47" s="9" t="e">
        <f t="shared" si="58"/>
        <v>#N/A</v>
      </c>
      <c r="ED47" s="9" t="e">
        <f t="shared" si="59"/>
        <v>#N/A</v>
      </c>
      <c r="EE47" s="9" t="e">
        <f t="shared" si="60"/>
        <v>#N/A</v>
      </c>
      <c r="EF47" s="9" t="e">
        <f t="shared" si="61"/>
        <v>#N/A</v>
      </c>
      <c r="EG47" s="9" t="e">
        <f t="shared" si="62"/>
        <v>#N/A</v>
      </c>
      <c r="EH47" s="9" t="e">
        <f t="shared" si="63"/>
        <v>#N/A</v>
      </c>
    </row>
    <row r="48" spans="1:138" ht="15.75" customHeight="1">
      <c r="A48" s="1"/>
      <c r="B48" s="155" t="s">
        <v>212</v>
      </c>
      <c r="C48" s="161">
        <f>Tipy!A86</f>
        <v>72</v>
      </c>
      <c r="D48" s="179" t="str">
        <f>Tipy!B86</f>
        <v>Sebo</v>
      </c>
      <c r="E48" s="308">
        <f t="shared" si="64"/>
        <v>1060</v>
      </c>
      <c r="F48" s="306">
        <f>IF(ISBLANK(Výsledky!$I$3),"-",SUM(J48:M48,O48,Q48,S48:T48,V48,X48,Z48:AA48,AC48:AE48,AG48:AI48,AK48:AM48,AP48,AR48,AT48:AU48,AW48:AX48,BA48,BC48:BD48,BF48,BH48,BJ48,BL48,BN48,BP48,BR48:BS48))</f>
        <v>680</v>
      </c>
      <c r="G48" s="151">
        <f>IF(ISBLANK(Výsledky!$AK$3),"-",SUM(N48,R48,U48,Y48,AB48,AF48,AV48,BB48,BG48,BI48,BM48,BO48,BT48))</f>
        <v>200</v>
      </c>
      <c r="H48" s="151">
        <f>IF(ISBLANK(Výsledky!$AY$3),"-",SUM(P48,W48,AJ48,AO48,AQ48,AY48))</f>
        <v>160</v>
      </c>
      <c r="I48" s="167">
        <f>IF(ISBLANK(Výsledky!$HK$3),"-",SUM(AN48,AS48,AZ48,BE48,BK48,BQ48))</f>
        <v>20</v>
      </c>
      <c r="J48" s="164">
        <f>IF(ISBLANK(Výsledky!$I$3),"",Výsledky!I92)</f>
        <v>60</v>
      </c>
      <c r="K48" s="152" t="str">
        <f>IF(ISBLANK(Výsledky!$P$3),"",Výsledky!P92)</f>
        <v>-</v>
      </c>
      <c r="L48" s="152">
        <f>IF(ISBLANK(Výsledky!$W$3),"",Výsledky!W92)</f>
        <v>40</v>
      </c>
      <c r="M48" s="152">
        <f>IF(ISBLANK(Výsledky!$AD$3),"",Výsledky!AD92)</f>
        <v>50</v>
      </c>
      <c r="N48" s="152">
        <f>IF(ISBLANK(Výsledky!$AK$3),"",Výsledky!AK92)</f>
        <v>50</v>
      </c>
      <c r="O48" s="152" t="str">
        <f>IF(ISBLANK(Výsledky!$AR$3),"",Výsledky!AR92)</f>
        <v>-</v>
      </c>
      <c r="P48" s="152">
        <f>IF(ISBLANK(Výsledky!$AY$3),"",Výsledky!AY92)</f>
        <v>90</v>
      </c>
      <c r="Q48" s="152">
        <f>IF(ISBLANK(Výsledky!$BF$3),"",Výsledky!BF92)</f>
        <v>30</v>
      </c>
      <c r="R48" s="152">
        <f>IF(ISBLANK(Výsledky!$BM$3),"",Výsledky!BM92)</f>
        <v>0</v>
      </c>
      <c r="S48" s="152">
        <f>IF(ISBLANK(Výsledky!$BT$3),"",Výsledky!BT92)</f>
        <v>30</v>
      </c>
      <c r="T48" s="152">
        <f>IF(ISBLANK(Výsledky!$CA$3),"",Výsledky!CA92)</f>
        <v>60</v>
      </c>
      <c r="U48" s="152">
        <f>IF(ISBLANK(Výsledky!$CH$3),"",Výsledky!CH92)</f>
        <v>60</v>
      </c>
      <c r="V48" s="152">
        <f>IF(ISBLANK(Výsledky!$CO$3),"",Výsledky!CO92)</f>
        <v>10</v>
      </c>
      <c r="W48" s="152">
        <f>IF(ISBLANK(Výsledky!$CV$3),"",Výsledky!CV92)</f>
        <v>20</v>
      </c>
      <c r="X48" s="152">
        <f>IF(ISBLANK(Výsledky!$DC$3),"",Výsledky!DC92)</f>
        <v>0</v>
      </c>
      <c r="Y48" s="152">
        <f>IF(ISBLANK(Výsledky!$DJ$3),"",Výsledky!DJ92)</f>
        <v>60</v>
      </c>
      <c r="Z48" s="152">
        <f>IF(ISBLANK(Výsledky!$DQ$3),"",Výsledky!DQ92)</f>
        <v>10</v>
      </c>
      <c r="AA48" s="152">
        <f>IF(ISBLANK(Výsledky!$DX$3),"",Výsledky!DX92)</f>
        <v>0</v>
      </c>
      <c r="AB48" s="152">
        <f>IF(ISBLANK(Výsledky!$EE$3),"",Výsledky!EE92)</f>
        <v>20</v>
      </c>
      <c r="AC48" s="152">
        <f>IF(ISBLANK(Výsledky!$EL$3),"",Výsledky!EL92)</f>
        <v>40</v>
      </c>
      <c r="AD48" s="152">
        <f>IF(ISBLANK(Výsledky!$ES$3),"",Výsledky!ES92)</f>
        <v>80</v>
      </c>
      <c r="AE48" s="152">
        <f>IF(ISBLANK(Výsledky!$EZ$3),"",Výsledky!EZ92)</f>
        <v>30</v>
      </c>
      <c r="AF48" s="152">
        <f>IF(ISBLANK(Výsledky!$FG$3),"",Výsledky!FG92)</f>
        <v>10</v>
      </c>
      <c r="AG48" s="152">
        <f>IF(ISBLANK(Výsledky!$FN$3),"",Výsledky!FN92)</f>
        <v>20</v>
      </c>
      <c r="AH48" s="152">
        <f>IF(ISBLANK(Výsledky!$FU$3),"",Výsledky!FU92)</f>
        <v>60</v>
      </c>
      <c r="AI48" s="152">
        <f>IF(ISBLANK(Výsledky!$GB$3),"",Výsledky!GB92)</f>
        <v>20</v>
      </c>
      <c r="AJ48" s="152">
        <f>IF(ISBLANK(Výsledky!$GI$3),"",Výsledky!GI92)</f>
        <v>50</v>
      </c>
      <c r="AK48" s="152" t="str">
        <f>IF(ISBLANK(Výsledky!$GP$3),"",Výsledky!GP92)</f>
        <v/>
      </c>
      <c r="AL48" s="152">
        <v>0</v>
      </c>
      <c r="AM48" s="152" t="str">
        <f>IF(ISBLANK(Výsledky!$HD$3),"",Výsledky!HD92)</f>
        <v>-</v>
      </c>
      <c r="AN48" s="152" t="str">
        <f>IF(ISBLANK(Výsledky!$HK$3),"",Výsledky!HK92)</f>
        <v>-</v>
      </c>
      <c r="AO48" s="152">
        <f>IF(ISBLANK(Výsledky!$HR$3),"",Výsledky!HR92)</f>
        <v>0</v>
      </c>
      <c r="AP48" s="152">
        <f>IF(ISBLANK(Výsledky!$HY$3),"",Výsledky!HY92)</f>
        <v>70</v>
      </c>
      <c r="AQ48" s="152">
        <f>IF(ISBLANK(Výsledky!$IF$3),"",Výsledky!IF92)</f>
        <v>0</v>
      </c>
      <c r="AR48" s="152">
        <f>IF(ISBLANK(Výsledky!$IM$3),"",Výsledky!IM92)</f>
        <v>50</v>
      </c>
      <c r="AS48" s="152">
        <f>IF(ISBLANK(Výsledky!$IT$3),"",Výsledky!IT92)</f>
        <v>20</v>
      </c>
      <c r="AT48" s="152">
        <f>IF(ISBLANK(Výsledky!$JA$3),"",Výsledky!JA92)</f>
        <v>20</v>
      </c>
      <c r="AU48" s="152" t="str">
        <f>IF(ISBLANK(Výsledky!$JH$3),"",Výsledky!JH92)</f>
        <v/>
      </c>
      <c r="AV48" s="152" t="str">
        <f>IF(ISBLANK(Výsledky!$JO$3),"",Výsledky!JO92)</f>
        <v/>
      </c>
      <c r="AW48" s="152" t="str">
        <f>IF(ISBLANK(Výsledky!$JV$3),"",Výsledky!JV92)</f>
        <v/>
      </c>
      <c r="AX48" s="152" t="str">
        <f>IF(ISBLANK(Výsledky!$KC$3),"",Výsledky!KC92)</f>
        <v/>
      </c>
      <c r="AY48" s="152" t="str">
        <f>IF(ISBLANK(Výsledky!$KJ$3),"",Výsledky!KJ92)</f>
        <v/>
      </c>
      <c r="AZ48" s="152" t="str">
        <f>IF(ISBLANK(Výsledky!$KQ$3),"",Výsledky!KQ92)</f>
        <v/>
      </c>
      <c r="BA48" s="152" t="str">
        <f>IF(ISBLANK(Výsledky!$KX$3),"",Výsledky!KX92)</f>
        <v/>
      </c>
      <c r="BB48" s="152" t="str">
        <f>IF(ISBLANK(Výsledky!$LE$3),"",Výsledky!LE92)</f>
        <v/>
      </c>
      <c r="BC48" s="152" t="str">
        <f>IF(ISBLANK(Výsledky!$LL$3),"",Výsledky!LL92)</f>
        <v/>
      </c>
      <c r="BD48" s="152" t="str">
        <f>IF(ISBLANK(Výsledky!$LS$3),"",Výsledky!LS92)</f>
        <v/>
      </c>
      <c r="BE48" s="152" t="str">
        <f>IF(ISBLANK(Výsledky!$LZ$3),"",Výsledky!LZ92)</f>
        <v/>
      </c>
      <c r="BF48" s="152" t="str">
        <f>IF(ISBLANK(Výsledky!$MG$3),"",Výsledky!MG92)</f>
        <v/>
      </c>
      <c r="BG48" s="152" t="str">
        <f>IF(ISBLANK(Výsledky!$MN$3),"",Výsledky!MN92)</f>
        <v/>
      </c>
      <c r="BH48" s="152" t="str">
        <f>IF(ISBLANK(Výsledky!$MU$3),"",Výsledky!MU92)</f>
        <v/>
      </c>
      <c r="BI48" s="152" t="str">
        <f>IF(ISBLANK(Výsledky!$NB$3),"",Výsledky!NB92)</f>
        <v/>
      </c>
      <c r="BJ48" s="152" t="str">
        <f>IF(ISBLANK(Výsledky!$NI$3),"",Výsledky!NI92)</f>
        <v/>
      </c>
      <c r="BK48" s="152" t="str">
        <f>IF(ISBLANK(Výsledky!$NP$3),"",Výsledky!NP92)</f>
        <v/>
      </c>
      <c r="BL48" s="152" t="str">
        <f>IF(ISBLANK(Výsledky!$NW$3),"",Výsledky!NW92)</f>
        <v/>
      </c>
      <c r="BM48" s="152" t="str">
        <f>IF(ISBLANK(Výsledky!$OD$3),"",Výsledky!OD92)</f>
        <v/>
      </c>
      <c r="BN48" s="152" t="str">
        <f>IF(ISBLANK(Výsledky!$OK$3),"",Výsledky!OK92)</f>
        <v/>
      </c>
      <c r="BO48" s="152" t="str">
        <f>IF(ISBLANK(Výsledky!$OR$3),"",Výsledky!OR92)</f>
        <v/>
      </c>
      <c r="BP48" s="152" t="str">
        <f>IF(ISBLANK(Výsledky!$OY$3),"",Výsledky!OY92)</f>
        <v/>
      </c>
      <c r="BQ48" s="152" t="str">
        <f>IF(ISBLANK(Výsledky!$PF$3),"",Výsledky!PF92)</f>
        <v/>
      </c>
      <c r="BR48" s="152" t="str">
        <f>IF(ISBLANK(Výsledky!$PM$3),"",Výsledky!PM92)</f>
        <v/>
      </c>
      <c r="BS48" s="152" t="str">
        <f>IF(ISBLANK(Výsledky!$PT$3),"",Výsledky!PT92)</f>
        <v/>
      </c>
      <c r="BT48" s="153" t="str">
        <f>IF(ISBLANK(Výsledky!$QA$3),"",Výsledky!QA92)</f>
        <v/>
      </c>
      <c r="BU48" s="6"/>
      <c r="BV48" s="10"/>
      <c r="BW48" s="11" t="str">
        <f>Tipy!B51</f>
        <v>MajkLFC</v>
      </c>
      <c r="BX48" s="9">
        <f t="shared" si="1"/>
        <v>99</v>
      </c>
      <c r="BY48" s="9">
        <f t="shared" si="2"/>
        <v>89</v>
      </c>
      <c r="BZ48" s="9">
        <f t="shared" si="3"/>
        <v>83</v>
      </c>
      <c r="CA48" s="9">
        <f t="shared" si="4"/>
        <v>74</v>
      </c>
      <c r="CB48" s="9">
        <f t="shared" si="5"/>
        <v>78</v>
      </c>
      <c r="CC48" s="9">
        <f t="shared" si="6"/>
        <v>79</v>
      </c>
      <c r="CD48" s="9">
        <f t="shared" si="7"/>
        <v>73</v>
      </c>
      <c r="CE48" s="9" t="e">
        <f t="shared" si="8"/>
        <v>#N/A</v>
      </c>
      <c r="CF48" s="9" t="e">
        <f t="shared" si="9"/>
        <v>#N/A</v>
      </c>
      <c r="CG48" s="9" t="e">
        <f t="shared" si="10"/>
        <v>#N/A</v>
      </c>
      <c r="CH48" s="9" t="e">
        <f t="shared" si="11"/>
        <v>#N/A</v>
      </c>
      <c r="CI48" s="9" t="e">
        <f t="shared" si="12"/>
        <v>#N/A</v>
      </c>
      <c r="CJ48" s="9" t="e">
        <f t="shared" si="13"/>
        <v>#N/A</v>
      </c>
      <c r="CK48" s="9" t="e">
        <f t="shared" si="14"/>
        <v>#N/A</v>
      </c>
      <c r="CL48" s="9" t="e">
        <f t="shared" si="15"/>
        <v>#N/A</v>
      </c>
      <c r="CM48" s="9" t="e">
        <f t="shared" si="16"/>
        <v>#N/A</v>
      </c>
      <c r="CN48" s="9" t="e">
        <f t="shared" si="17"/>
        <v>#N/A</v>
      </c>
      <c r="CO48" s="9" t="e">
        <f t="shared" si="18"/>
        <v>#N/A</v>
      </c>
      <c r="CP48" s="9" t="e">
        <f t="shared" si="19"/>
        <v>#N/A</v>
      </c>
      <c r="CQ48" s="9" t="e">
        <f t="shared" si="20"/>
        <v>#N/A</v>
      </c>
      <c r="CR48" s="9" t="e">
        <f t="shared" si="21"/>
        <v>#N/A</v>
      </c>
      <c r="CS48" s="9" t="e">
        <f t="shared" si="22"/>
        <v>#N/A</v>
      </c>
      <c r="CT48" s="9" t="e">
        <f t="shared" si="23"/>
        <v>#N/A</v>
      </c>
      <c r="CU48" s="9" t="e">
        <f t="shared" si="24"/>
        <v>#N/A</v>
      </c>
      <c r="CV48" s="9" t="e">
        <f t="shared" si="25"/>
        <v>#N/A</v>
      </c>
      <c r="CW48" s="9" t="e">
        <f t="shared" si="26"/>
        <v>#N/A</v>
      </c>
      <c r="CX48" s="9" t="e">
        <f t="shared" si="27"/>
        <v>#N/A</v>
      </c>
      <c r="CY48" s="9" t="e">
        <f t="shared" si="28"/>
        <v>#N/A</v>
      </c>
      <c r="CZ48" s="9" t="e">
        <f t="shared" si="29"/>
        <v>#N/A</v>
      </c>
      <c r="DA48" s="9" t="e">
        <f t="shared" si="30"/>
        <v>#N/A</v>
      </c>
      <c r="DB48" s="9" t="e">
        <f t="shared" si="31"/>
        <v>#N/A</v>
      </c>
      <c r="DC48" s="9" t="e">
        <f t="shared" si="32"/>
        <v>#N/A</v>
      </c>
      <c r="DD48" s="9" t="e">
        <f t="shared" si="33"/>
        <v>#N/A</v>
      </c>
      <c r="DE48" s="9" t="e">
        <f t="shared" si="34"/>
        <v>#N/A</v>
      </c>
      <c r="DF48" s="9" t="e">
        <f t="shared" si="35"/>
        <v>#N/A</v>
      </c>
      <c r="DG48" s="9" t="e">
        <f t="shared" si="36"/>
        <v>#N/A</v>
      </c>
      <c r="DH48" s="9" t="e">
        <f t="shared" si="37"/>
        <v>#N/A</v>
      </c>
      <c r="DI48" s="9" t="e">
        <f t="shared" si="38"/>
        <v>#N/A</v>
      </c>
      <c r="DJ48" s="9" t="e">
        <f t="shared" si="39"/>
        <v>#N/A</v>
      </c>
      <c r="DK48" s="9" t="e">
        <f t="shared" si="40"/>
        <v>#N/A</v>
      </c>
      <c r="DL48" s="9" t="e">
        <f t="shared" si="41"/>
        <v>#N/A</v>
      </c>
      <c r="DM48" s="9" t="e">
        <f t="shared" si="42"/>
        <v>#N/A</v>
      </c>
      <c r="DN48" s="9" t="e">
        <f t="shared" si="43"/>
        <v>#N/A</v>
      </c>
      <c r="DO48" s="9" t="e">
        <f t="shared" si="44"/>
        <v>#N/A</v>
      </c>
      <c r="DP48" s="9" t="e">
        <f t="shared" si="45"/>
        <v>#N/A</v>
      </c>
      <c r="DQ48" s="9" t="e">
        <f t="shared" si="46"/>
        <v>#N/A</v>
      </c>
      <c r="DR48" s="9" t="e">
        <f t="shared" si="47"/>
        <v>#N/A</v>
      </c>
      <c r="DS48" s="9" t="e">
        <f t="shared" si="48"/>
        <v>#N/A</v>
      </c>
      <c r="DT48" s="9" t="e">
        <f t="shared" si="49"/>
        <v>#N/A</v>
      </c>
      <c r="DU48" s="9" t="e">
        <f t="shared" si="50"/>
        <v>#N/A</v>
      </c>
      <c r="DV48" s="9" t="e">
        <f t="shared" si="51"/>
        <v>#N/A</v>
      </c>
      <c r="DW48" s="9" t="e">
        <f t="shared" si="52"/>
        <v>#N/A</v>
      </c>
      <c r="DX48" s="9" t="e">
        <f t="shared" si="53"/>
        <v>#N/A</v>
      </c>
      <c r="DY48" s="9" t="e">
        <f t="shared" si="54"/>
        <v>#N/A</v>
      </c>
      <c r="DZ48" s="9" t="e">
        <f t="shared" si="55"/>
        <v>#N/A</v>
      </c>
      <c r="EA48" s="9" t="e">
        <f t="shared" si="56"/>
        <v>#N/A</v>
      </c>
      <c r="EB48" s="9" t="e">
        <f t="shared" si="57"/>
        <v>#N/A</v>
      </c>
      <c r="EC48" s="9" t="e">
        <f t="shared" si="58"/>
        <v>#N/A</v>
      </c>
      <c r="ED48" s="9" t="e">
        <f t="shared" si="59"/>
        <v>#N/A</v>
      </c>
      <c r="EE48" s="9" t="e">
        <f t="shared" si="60"/>
        <v>#N/A</v>
      </c>
      <c r="EF48" s="9" t="e">
        <f t="shared" si="61"/>
        <v>#N/A</v>
      </c>
      <c r="EG48" s="9" t="e">
        <f t="shared" si="62"/>
        <v>#N/A</v>
      </c>
      <c r="EH48" s="9" t="e">
        <f t="shared" si="63"/>
        <v>#N/A</v>
      </c>
    </row>
    <row r="49" spans="1:138" ht="15.75" customHeight="1">
      <c r="A49" s="1"/>
      <c r="B49" s="155" t="s">
        <v>213</v>
      </c>
      <c r="C49" s="161">
        <f>Tipy!A32</f>
        <v>20</v>
      </c>
      <c r="D49" s="179" t="str">
        <f>Tipy!B32</f>
        <v>ivez</v>
      </c>
      <c r="E49" s="308">
        <f t="shared" si="64"/>
        <v>1050</v>
      </c>
      <c r="F49" s="306">
        <f>IF(ISBLANK(Výsledky!$I$3),"-",SUM(J49:M49,O49,Q49,S49:T49,V49,X49,Z49:AA49,AC49:AE49,AG49:AI49,AK49:AM49,AP49,AR49,AT49:AU49,AW49:AX49,BA49,BC49:BD49,BF49,BH49,BJ49,BL49,BN49,BP49,BR49:BS49))</f>
        <v>520</v>
      </c>
      <c r="G49" s="151">
        <f>IF(ISBLANK(Výsledky!$AK$3),"-",SUM(N49,R49,U49,Y49,AB49,AF49,AV49,BB49,BG49,BI49,BM49,BO49,BT49))</f>
        <v>300</v>
      </c>
      <c r="H49" s="151">
        <f>IF(ISBLANK(Výsledky!$AY$3),"-",SUM(P49,W49,AJ49,AO49,AQ49,AY49))</f>
        <v>170</v>
      </c>
      <c r="I49" s="167">
        <f>IF(ISBLANK(Výsledky!$HK$3),"-",SUM(AN49,AS49,AZ49,BE49,BK49,BQ49))</f>
        <v>60</v>
      </c>
      <c r="J49" s="164" t="str">
        <f>IF(ISBLANK(Výsledky!$I$3),"",Výsledky!I38)</f>
        <v>-</v>
      </c>
      <c r="K49" s="152">
        <f>IF(ISBLANK(Výsledky!$P$3),"",Výsledky!P38)</f>
        <v>50</v>
      </c>
      <c r="L49" s="152">
        <f>IF(ISBLANK(Výsledky!$W$3),"",Výsledky!W38)</f>
        <v>30</v>
      </c>
      <c r="M49" s="152" t="str">
        <f>IF(ISBLANK(Výsledky!$AD$3),"",Výsledky!AD38)</f>
        <v>-</v>
      </c>
      <c r="N49" s="152">
        <f>IF(ISBLANK(Výsledky!$AK$3),"",Výsledky!AK38)</f>
        <v>60</v>
      </c>
      <c r="O49" s="152" t="str">
        <f>IF(ISBLANK(Výsledky!$AR$3),"",Výsledky!AR38)</f>
        <v>-</v>
      </c>
      <c r="P49" s="152">
        <f>IF(ISBLANK(Výsledky!$AY$3),"",Výsledky!AY38)</f>
        <v>90</v>
      </c>
      <c r="Q49" s="152">
        <f>IF(ISBLANK(Výsledky!$BF$3),"",Výsledky!BF38)</f>
        <v>0</v>
      </c>
      <c r="R49" s="152">
        <f>IF(ISBLANK(Výsledky!$BM$3),"",Výsledky!BM38)</f>
        <v>50</v>
      </c>
      <c r="S49" s="152">
        <f>IF(ISBLANK(Výsledky!$BT$3),"",Výsledky!BT38)</f>
        <v>30</v>
      </c>
      <c r="T49" s="152" t="str">
        <f>IF(ISBLANK(Výsledky!$CA$3),"",Výsledky!CA38)</f>
        <v>-</v>
      </c>
      <c r="U49" s="152">
        <f>IF(ISBLANK(Výsledky!$CH$3),"",Výsledky!CH38)</f>
        <v>60</v>
      </c>
      <c r="V49" s="152">
        <f>IF(ISBLANK(Výsledky!$CO$3),"",Výsledky!CO38)</f>
        <v>20</v>
      </c>
      <c r="W49" s="152">
        <f>IF(ISBLANK(Výsledky!$CV$3),"",Výsledky!CV38)</f>
        <v>60</v>
      </c>
      <c r="X49" s="152">
        <f>IF(ISBLANK(Výsledky!$DC$3),"",Výsledky!DC38)</f>
        <v>0</v>
      </c>
      <c r="Y49" s="152">
        <f>IF(ISBLANK(Výsledky!$DJ$3),"",Výsledky!DJ38)</f>
        <v>20</v>
      </c>
      <c r="Z49" s="152">
        <f>IF(ISBLANK(Výsledky!$DQ$3),"",Výsledky!DQ38)</f>
        <v>0</v>
      </c>
      <c r="AA49" s="152">
        <f>IF(ISBLANK(Výsledky!$DX$3),"",Výsledky!DX38)</f>
        <v>60</v>
      </c>
      <c r="AB49" s="152">
        <f>IF(ISBLANK(Výsledky!$EE$3),"",Výsledky!EE38)</f>
        <v>50</v>
      </c>
      <c r="AC49" s="152">
        <f>IF(ISBLANK(Výsledky!$EL$3),"",Výsledky!EL38)</f>
        <v>20</v>
      </c>
      <c r="AD49" s="152">
        <f>IF(ISBLANK(Výsledky!$ES$3),"",Výsledky!ES38)</f>
        <v>30</v>
      </c>
      <c r="AE49" s="152">
        <f>IF(ISBLANK(Výsledky!$EZ$3),"",Výsledky!EZ38)</f>
        <v>20</v>
      </c>
      <c r="AF49" s="152">
        <f>IF(ISBLANK(Výsledky!$FG$3),"",Výsledky!FG38)</f>
        <v>60</v>
      </c>
      <c r="AG49" s="152">
        <f>IF(ISBLANK(Výsledky!$FN$3),"",Výsledky!FN38)</f>
        <v>50</v>
      </c>
      <c r="AH49" s="152">
        <f>IF(ISBLANK(Výsledky!$FU$3),"",Výsledky!FU38)</f>
        <v>70</v>
      </c>
      <c r="AI49" s="152">
        <f>IF(ISBLANK(Výsledky!$GB$3),"",Výsledky!GB38)</f>
        <v>0</v>
      </c>
      <c r="AJ49" s="152">
        <f>IF(ISBLANK(Výsledky!$GI$3),"",Výsledky!GI38)</f>
        <v>0</v>
      </c>
      <c r="AK49" s="152" t="str">
        <f>IF(ISBLANK(Výsledky!$GP$3),"",Výsledky!GP38)</f>
        <v/>
      </c>
      <c r="AL49" s="152">
        <v>0</v>
      </c>
      <c r="AM49" s="152">
        <f>IF(ISBLANK(Výsledky!$HD$3),"",Výsledky!HD38)</f>
        <v>30</v>
      </c>
      <c r="AN49" s="152" t="str">
        <f>IF(ISBLANK(Výsledky!$HK$3),"",Výsledky!HK38)</f>
        <v>-</v>
      </c>
      <c r="AO49" s="152">
        <f>IF(ISBLANK(Výsledky!$HR$3),"",Výsledky!HR38)</f>
        <v>0</v>
      </c>
      <c r="AP49" s="152">
        <f>IF(ISBLANK(Výsledky!$HY$3),"",Výsledky!HY38)</f>
        <v>50</v>
      </c>
      <c r="AQ49" s="152">
        <f>IF(ISBLANK(Výsledky!$IF$3),"",Výsledky!IF38)</f>
        <v>20</v>
      </c>
      <c r="AR49" s="152" t="str">
        <f>IF(ISBLANK(Výsledky!$IM$3),"",Výsledky!IM38)</f>
        <v>-</v>
      </c>
      <c r="AS49" s="152">
        <f>IF(ISBLANK(Výsledky!$IT$3),"",Výsledky!IT38)</f>
        <v>60</v>
      </c>
      <c r="AT49" s="152">
        <f>IF(ISBLANK(Výsledky!$JA$3),"",Výsledky!JA38)</f>
        <v>60</v>
      </c>
      <c r="AU49" s="152" t="str">
        <f>IF(ISBLANK(Výsledky!$JH$3),"",Výsledky!JH38)</f>
        <v/>
      </c>
      <c r="AV49" s="152" t="str">
        <f>IF(ISBLANK(Výsledky!$JO$3),"",Výsledky!JO38)</f>
        <v/>
      </c>
      <c r="AW49" s="152" t="str">
        <f>IF(ISBLANK(Výsledky!$JV$3),"",Výsledky!JV38)</f>
        <v/>
      </c>
      <c r="AX49" s="152" t="str">
        <f>IF(ISBLANK(Výsledky!$KC$3),"",Výsledky!KC38)</f>
        <v/>
      </c>
      <c r="AY49" s="152" t="str">
        <f>IF(ISBLANK(Výsledky!$KJ$3),"",Výsledky!KJ38)</f>
        <v/>
      </c>
      <c r="AZ49" s="152" t="str">
        <f>IF(ISBLANK(Výsledky!$KQ$3),"",Výsledky!KQ38)</f>
        <v/>
      </c>
      <c r="BA49" s="152" t="str">
        <f>IF(ISBLANK(Výsledky!$KX$3),"",Výsledky!KX38)</f>
        <v/>
      </c>
      <c r="BB49" s="152" t="str">
        <f>IF(ISBLANK(Výsledky!$LE$3),"",Výsledky!LE38)</f>
        <v/>
      </c>
      <c r="BC49" s="152" t="str">
        <f>IF(ISBLANK(Výsledky!$LL$3),"",Výsledky!LL38)</f>
        <v/>
      </c>
      <c r="BD49" s="152" t="str">
        <f>IF(ISBLANK(Výsledky!$LS$3),"",Výsledky!LS38)</f>
        <v/>
      </c>
      <c r="BE49" s="152" t="str">
        <f>IF(ISBLANK(Výsledky!$LZ$3),"",Výsledky!LZ38)</f>
        <v/>
      </c>
      <c r="BF49" s="152" t="str">
        <f>IF(ISBLANK(Výsledky!$MG$3),"",Výsledky!MG38)</f>
        <v/>
      </c>
      <c r="BG49" s="152" t="str">
        <f>IF(ISBLANK(Výsledky!$MN$3),"",Výsledky!MN38)</f>
        <v/>
      </c>
      <c r="BH49" s="152" t="str">
        <f>IF(ISBLANK(Výsledky!$MU$3),"",Výsledky!MU38)</f>
        <v/>
      </c>
      <c r="BI49" s="152" t="str">
        <f>IF(ISBLANK(Výsledky!$NB$3),"",Výsledky!NB38)</f>
        <v/>
      </c>
      <c r="BJ49" s="152" t="str">
        <f>IF(ISBLANK(Výsledky!$NI$3),"",Výsledky!NI38)</f>
        <v/>
      </c>
      <c r="BK49" s="152" t="str">
        <f>IF(ISBLANK(Výsledky!$NP$3),"",Výsledky!NP38)</f>
        <v/>
      </c>
      <c r="BL49" s="152" t="str">
        <f>IF(ISBLANK(Výsledky!$NW$3),"",Výsledky!NW38)</f>
        <v/>
      </c>
      <c r="BM49" s="152" t="str">
        <f>IF(ISBLANK(Výsledky!$OD$3),"",Výsledky!OD38)</f>
        <v/>
      </c>
      <c r="BN49" s="152" t="str">
        <f>IF(ISBLANK(Výsledky!$OK$3),"",Výsledky!OK38)</f>
        <v/>
      </c>
      <c r="BO49" s="152" t="str">
        <f>IF(ISBLANK(Výsledky!$OR$3),"",Výsledky!OR38)</f>
        <v/>
      </c>
      <c r="BP49" s="152" t="str">
        <f>IF(ISBLANK(Výsledky!$OY$3),"",Výsledky!OY38)</f>
        <v/>
      </c>
      <c r="BQ49" s="152" t="str">
        <f>IF(ISBLANK(Výsledky!$PF$3),"",Výsledky!PF38)</f>
        <v/>
      </c>
      <c r="BR49" s="152" t="str">
        <f>IF(ISBLANK(Výsledky!$PM$3),"",Výsledky!PM38)</f>
        <v/>
      </c>
      <c r="BS49" s="152" t="str">
        <f>IF(ISBLANK(Výsledky!$PT$3),"",Výsledky!PT38)</f>
        <v/>
      </c>
      <c r="BT49" s="153" t="str">
        <f>IF(ISBLANK(Výsledky!$QA$3),"",Výsledky!QA38)</f>
        <v/>
      </c>
      <c r="BU49" s="6"/>
      <c r="BV49" s="10"/>
      <c r="BW49" s="11" t="str">
        <f>Tipy!B52</f>
        <v>Marek</v>
      </c>
      <c r="BX49" s="9">
        <f t="shared" si="1"/>
        <v>57</v>
      </c>
      <c r="BY49" s="9">
        <f t="shared" si="2"/>
        <v>59</v>
      </c>
      <c r="BZ49" s="9">
        <f t="shared" si="3"/>
        <v>14</v>
      </c>
      <c r="CA49" s="9">
        <f t="shared" si="4"/>
        <v>14</v>
      </c>
      <c r="CB49" s="9">
        <f t="shared" si="5"/>
        <v>28</v>
      </c>
      <c r="CC49" s="9">
        <f t="shared" si="6"/>
        <v>41</v>
      </c>
      <c r="CD49" s="9">
        <f t="shared" si="7"/>
        <v>47</v>
      </c>
      <c r="CE49" s="9" t="e">
        <f t="shared" si="8"/>
        <v>#N/A</v>
      </c>
      <c r="CF49" s="9" t="e">
        <f t="shared" si="9"/>
        <v>#N/A</v>
      </c>
      <c r="CG49" s="9" t="e">
        <f t="shared" si="10"/>
        <v>#N/A</v>
      </c>
      <c r="CH49" s="9" t="e">
        <f t="shared" si="11"/>
        <v>#N/A</v>
      </c>
      <c r="CI49" s="9" t="e">
        <f t="shared" si="12"/>
        <v>#N/A</v>
      </c>
      <c r="CJ49" s="9" t="e">
        <f t="shared" si="13"/>
        <v>#N/A</v>
      </c>
      <c r="CK49" s="9" t="e">
        <f t="shared" si="14"/>
        <v>#N/A</v>
      </c>
      <c r="CL49" s="9" t="e">
        <f t="shared" si="15"/>
        <v>#N/A</v>
      </c>
      <c r="CM49" s="9" t="e">
        <f t="shared" si="16"/>
        <v>#N/A</v>
      </c>
      <c r="CN49" s="9" t="e">
        <f t="shared" si="17"/>
        <v>#N/A</v>
      </c>
      <c r="CO49" s="9" t="e">
        <f t="shared" si="18"/>
        <v>#N/A</v>
      </c>
      <c r="CP49" s="9" t="e">
        <f t="shared" si="19"/>
        <v>#N/A</v>
      </c>
      <c r="CQ49" s="9" t="e">
        <f t="shared" si="20"/>
        <v>#N/A</v>
      </c>
      <c r="CR49" s="9" t="e">
        <f t="shared" si="21"/>
        <v>#N/A</v>
      </c>
      <c r="CS49" s="9" t="e">
        <f t="shared" si="22"/>
        <v>#N/A</v>
      </c>
      <c r="CT49" s="9" t="e">
        <f t="shared" si="23"/>
        <v>#N/A</v>
      </c>
      <c r="CU49" s="9" t="e">
        <f t="shared" si="24"/>
        <v>#N/A</v>
      </c>
      <c r="CV49" s="9" t="e">
        <f t="shared" si="25"/>
        <v>#N/A</v>
      </c>
      <c r="CW49" s="9" t="e">
        <f t="shared" si="26"/>
        <v>#N/A</v>
      </c>
      <c r="CX49" s="9" t="e">
        <f t="shared" si="27"/>
        <v>#N/A</v>
      </c>
      <c r="CY49" s="9" t="e">
        <f t="shared" si="28"/>
        <v>#N/A</v>
      </c>
      <c r="CZ49" s="9" t="e">
        <f t="shared" si="29"/>
        <v>#N/A</v>
      </c>
      <c r="DA49" s="9" t="e">
        <f t="shared" si="30"/>
        <v>#N/A</v>
      </c>
      <c r="DB49" s="9" t="e">
        <f t="shared" si="31"/>
        <v>#N/A</v>
      </c>
      <c r="DC49" s="9" t="e">
        <f t="shared" si="32"/>
        <v>#N/A</v>
      </c>
      <c r="DD49" s="9" t="e">
        <f t="shared" si="33"/>
        <v>#N/A</v>
      </c>
      <c r="DE49" s="9" t="e">
        <f t="shared" si="34"/>
        <v>#N/A</v>
      </c>
      <c r="DF49" s="9" t="e">
        <f t="shared" si="35"/>
        <v>#N/A</v>
      </c>
      <c r="DG49" s="9" t="e">
        <f t="shared" si="36"/>
        <v>#N/A</v>
      </c>
      <c r="DH49" s="9" t="e">
        <f t="shared" si="37"/>
        <v>#N/A</v>
      </c>
      <c r="DI49" s="9" t="e">
        <f t="shared" si="38"/>
        <v>#N/A</v>
      </c>
      <c r="DJ49" s="9" t="e">
        <f t="shared" si="39"/>
        <v>#N/A</v>
      </c>
      <c r="DK49" s="9" t="e">
        <f t="shared" si="40"/>
        <v>#N/A</v>
      </c>
      <c r="DL49" s="9" t="e">
        <f t="shared" si="41"/>
        <v>#N/A</v>
      </c>
      <c r="DM49" s="9" t="e">
        <f t="shared" si="42"/>
        <v>#N/A</v>
      </c>
      <c r="DN49" s="9" t="e">
        <f t="shared" si="43"/>
        <v>#N/A</v>
      </c>
      <c r="DO49" s="9" t="e">
        <f t="shared" si="44"/>
        <v>#N/A</v>
      </c>
      <c r="DP49" s="9" t="e">
        <f t="shared" si="45"/>
        <v>#N/A</v>
      </c>
      <c r="DQ49" s="9" t="e">
        <f t="shared" si="46"/>
        <v>#N/A</v>
      </c>
      <c r="DR49" s="9" t="e">
        <f t="shared" si="47"/>
        <v>#N/A</v>
      </c>
      <c r="DS49" s="9" t="e">
        <f t="shared" si="48"/>
        <v>#N/A</v>
      </c>
      <c r="DT49" s="9" t="e">
        <f t="shared" si="49"/>
        <v>#N/A</v>
      </c>
      <c r="DU49" s="9" t="e">
        <f t="shared" si="50"/>
        <v>#N/A</v>
      </c>
      <c r="DV49" s="9" t="e">
        <f t="shared" si="51"/>
        <v>#N/A</v>
      </c>
      <c r="DW49" s="9" t="e">
        <f t="shared" si="52"/>
        <v>#N/A</v>
      </c>
      <c r="DX49" s="9" t="e">
        <f t="shared" si="53"/>
        <v>#N/A</v>
      </c>
      <c r="DY49" s="9" t="e">
        <f t="shared" si="54"/>
        <v>#N/A</v>
      </c>
      <c r="DZ49" s="9" t="e">
        <f t="shared" si="55"/>
        <v>#N/A</v>
      </c>
      <c r="EA49" s="9" t="e">
        <f t="shared" si="56"/>
        <v>#N/A</v>
      </c>
      <c r="EB49" s="9" t="e">
        <f t="shared" si="57"/>
        <v>#N/A</v>
      </c>
      <c r="EC49" s="9" t="e">
        <f t="shared" si="58"/>
        <v>#N/A</v>
      </c>
      <c r="ED49" s="9" t="e">
        <f t="shared" si="59"/>
        <v>#N/A</v>
      </c>
      <c r="EE49" s="9" t="e">
        <f t="shared" si="60"/>
        <v>#N/A</v>
      </c>
      <c r="EF49" s="9" t="e">
        <f t="shared" si="61"/>
        <v>#N/A</v>
      </c>
      <c r="EG49" s="9" t="e">
        <f t="shared" si="62"/>
        <v>#N/A</v>
      </c>
      <c r="EH49" s="9" t="e">
        <f t="shared" si="63"/>
        <v>#N/A</v>
      </c>
    </row>
    <row r="50" spans="1:138" ht="15.75" customHeight="1">
      <c r="A50" s="1"/>
      <c r="B50" s="155" t="s">
        <v>214</v>
      </c>
      <c r="C50" s="161">
        <f>Tipy!A84</f>
        <v>39</v>
      </c>
      <c r="D50" s="179" t="str">
        <f>Tipy!B84</f>
        <v>Robbie66Fowler</v>
      </c>
      <c r="E50" s="308">
        <f t="shared" si="64"/>
        <v>1050</v>
      </c>
      <c r="F50" s="306">
        <f>IF(ISBLANK(Výsledky!$I$3),"-",SUM(J50:M50,O50,Q50,S50:T50,V50,X50,Z50:AA50,AC50:AE50,AG50:AI50,AK50:AM50,AP50,AR50,AT50:AU50,AW50:AX50,BA50,BC50:BD50,BF50,BH50,BJ50,BL50,BN50,BP50,BR50:BS50))</f>
        <v>730</v>
      </c>
      <c r="G50" s="151">
        <f>IF(ISBLANK(Výsledky!$AK$3),"-",SUM(N50,R50,U50,Y50,AB50,AF50,AV50,BB50,BG50,BI50,BM50,BO50,BT50))</f>
        <v>140</v>
      </c>
      <c r="H50" s="151">
        <f>IF(ISBLANK(Výsledky!$AY$3),"-",SUM(P50,W50,AJ50,AO50,AQ50,AY50))</f>
        <v>140</v>
      </c>
      <c r="I50" s="167">
        <f>IF(ISBLANK(Výsledky!$HK$3),"-",SUM(AN50,AS50,AZ50,BE50,BK50,BQ50))</f>
        <v>40</v>
      </c>
      <c r="J50" s="164">
        <f>IF(ISBLANK(Výsledky!$I$3),"",Výsledky!I90)</f>
        <v>60</v>
      </c>
      <c r="K50" s="152">
        <f>IF(ISBLANK(Výsledky!$P$3),"",Výsledky!P90)</f>
        <v>50</v>
      </c>
      <c r="L50" s="152">
        <f>IF(ISBLANK(Výsledky!$W$3),"",Výsledky!W90)</f>
        <v>20</v>
      </c>
      <c r="M50" s="152" t="str">
        <f>IF(ISBLANK(Výsledky!$AD$3),"",Výsledky!AD90)</f>
        <v>-</v>
      </c>
      <c r="N50" s="152" t="str">
        <f>IF(ISBLANK(Výsledky!$AK$3),"",Výsledky!AK90)</f>
        <v>-</v>
      </c>
      <c r="O50" s="152">
        <f>IF(ISBLANK(Výsledky!$AR$3),"",Výsledky!AR90)</f>
        <v>80</v>
      </c>
      <c r="P50" s="152">
        <f>IF(ISBLANK(Výsledky!$AY$3),"",Výsledky!AY90)</f>
        <v>30</v>
      </c>
      <c r="Q50" s="152">
        <f>IF(ISBLANK(Výsledky!$BF$3),"",Výsledky!BF90)</f>
        <v>30</v>
      </c>
      <c r="R50" s="152">
        <f>IF(ISBLANK(Výsledky!$BM$3),"",Výsledky!BM90)</f>
        <v>50</v>
      </c>
      <c r="S50" s="152">
        <f>IF(ISBLANK(Výsledky!$BT$3),"",Výsledky!BT90)</f>
        <v>50</v>
      </c>
      <c r="T50" s="152">
        <f>IF(ISBLANK(Výsledky!$CA$3),"",Výsledky!CA90)</f>
        <v>50</v>
      </c>
      <c r="U50" s="152">
        <f>IF(ISBLANK(Výsledky!$CH$3),"",Výsledky!CH90)</f>
        <v>20</v>
      </c>
      <c r="V50" s="152">
        <f>IF(ISBLANK(Výsledky!$CO$3),"",Výsledky!CO90)</f>
        <v>60</v>
      </c>
      <c r="W50" s="152">
        <f>IF(ISBLANK(Výsledky!$CV$3),"",Výsledky!CV90)</f>
        <v>50</v>
      </c>
      <c r="X50" s="152">
        <f>IF(ISBLANK(Výsledky!$DC$3),"",Výsledky!DC90)</f>
        <v>0</v>
      </c>
      <c r="Y50" s="152">
        <f>IF(ISBLANK(Výsledky!$DJ$3),"",Výsledky!DJ90)</f>
        <v>30</v>
      </c>
      <c r="Z50" s="152">
        <f>IF(ISBLANK(Výsledky!$DQ$3),"",Výsledky!DQ90)</f>
        <v>10</v>
      </c>
      <c r="AA50" s="152">
        <f>IF(ISBLANK(Výsledky!$DX$3),"",Výsledky!DX90)</f>
        <v>50</v>
      </c>
      <c r="AB50" s="152">
        <f>IF(ISBLANK(Výsledky!$EE$3),"",Výsledky!EE90)</f>
        <v>30</v>
      </c>
      <c r="AC50" s="152">
        <f>IF(ISBLANK(Výsledky!$EL$3),"",Výsledky!EL90)</f>
        <v>20</v>
      </c>
      <c r="AD50" s="152">
        <f>IF(ISBLANK(Výsledky!$ES$3),"",Výsledky!ES90)</f>
        <v>60</v>
      </c>
      <c r="AE50" s="152">
        <f>IF(ISBLANK(Výsledky!$EZ$3),"",Výsledky!EZ90)</f>
        <v>20</v>
      </c>
      <c r="AF50" s="152">
        <f>IF(ISBLANK(Výsledky!$FG$3),"",Výsledky!FG90)</f>
        <v>10</v>
      </c>
      <c r="AG50" s="152">
        <f>IF(ISBLANK(Výsledky!$FN$3),"",Výsledky!FN90)</f>
        <v>20</v>
      </c>
      <c r="AH50" s="152">
        <f>IF(ISBLANK(Výsledky!$FU$3),"",Výsledky!FU90)</f>
        <v>20</v>
      </c>
      <c r="AI50" s="152">
        <f>IF(ISBLANK(Výsledky!$GB$3),"",Výsledky!GB90)</f>
        <v>20</v>
      </c>
      <c r="AJ50" s="152">
        <f>IF(ISBLANK(Výsledky!$GI$3),"",Výsledky!GI90)</f>
        <v>30</v>
      </c>
      <c r="AK50" s="152" t="str">
        <f>IF(ISBLANK(Výsledky!$GP$3),"",Výsledky!GP90)</f>
        <v/>
      </c>
      <c r="AL50" s="152">
        <v>0</v>
      </c>
      <c r="AM50" s="152">
        <f>IF(ISBLANK(Výsledky!$HD$3),"",Výsledky!HD90)</f>
        <v>0</v>
      </c>
      <c r="AN50" s="152">
        <f>IF(ISBLANK(Výsledky!$HK$3),"",Výsledky!HK90)</f>
        <v>20</v>
      </c>
      <c r="AO50" s="152">
        <f>IF(ISBLANK(Výsledky!$HR$3),"",Výsledky!HR90)</f>
        <v>20</v>
      </c>
      <c r="AP50" s="152">
        <f>IF(ISBLANK(Výsledky!$HY$3),"",Výsledky!HY90)</f>
        <v>30</v>
      </c>
      <c r="AQ50" s="152">
        <f>IF(ISBLANK(Výsledky!$IF$3),"",Výsledky!IF90)</f>
        <v>10</v>
      </c>
      <c r="AR50" s="152">
        <f>IF(ISBLANK(Výsledky!$IM$3),"",Výsledky!IM90)</f>
        <v>30</v>
      </c>
      <c r="AS50" s="152">
        <f>IF(ISBLANK(Výsledky!$IT$3),"",Výsledky!IT90)</f>
        <v>20</v>
      </c>
      <c r="AT50" s="152">
        <f>IF(ISBLANK(Výsledky!$JA$3),"",Výsledky!JA90)</f>
        <v>50</v>
      </c>
      <c r="AU50" s="152" t="str">
        <f>IF(ISBLANK(Výsledky!$JH$3),"",Výsledky!JH90)</f>
        <v/>
      </c>
      <c r="AV50" s="152" t="str">
        <f>IF(ISBLANK(Výsledky!$JO$3),"",Výsledky!JO90)</f>
        <v/>
      </c>
      <c r="AW50" s="152" t="str">
        <f>IF(ISBLANK(Výsledky!$JV$3),"",Výsledky!JV90)</f>
        <v/>
      </c>
      <c r="AX50" s="152" t="str">
        <f>IF(ISBLANK(Výsledky!$KC$3),"",Výsledky!KC90)</f>
        <v/>
      </c>
      <c r="AY50" s="152" t="str">
        <f>IF(ISBLANK(Výsledky!$KJ$3),"",Výsledky!KJ90)</f>
        <v/>
      </c>
      <c r="AZ50" s="152" t="str">
        <f>IF(ISBLANK(Výsledky!$KQ$3),"",Výsledky!KQ90)</f>
        <v/>
      </c>
      <c r="BA50" s="152" t="str">
        <f>IF(ISBLANK(Výsledky!$KX$3),"",Výsledky!KX90)</f>
        <v/>
      </c>
      <c r="BB50" s="152" t="str">
        <f>IF(ISBLANK(Výsledky!$LE$3),"",Výsledky!LE90)</f>
        <v/>
      </c>
      <c r="BC50" s="152" t="str">
        <f>IF(ISBLANK(Výsledky!$LL$3),"",Výsledky!LL90)</f>
        <v/>
      </c>
      <c r="BD50" s="152" t="str">
        <f>IF(ISBLANK(Výsledky!$LS$3),"",Výsledky!LS90)</f>
        <v/>
      </c>
      <c r="BE50" s="152" t="str">
        <f>IF(ISBLANK(Výsledky!$LZ$3),"",Výsledky!LZ90)</f>
        <v/>
      </c>
      <c r="BF50" s="152" t="str">
        <f>IF(ISBLANK(Výsledky!$MG$3),"",Výsledky!MG90)</f>
        <v/>
      </c>
      <c r="BG50" s="152" t="str">
        <f>IF(ISBLANK(Výsledky!$MN$3),"",Výsledky!MN90)</f>
        <v/>
      </c>
      <c r="BH50" s="152" t="str">
        <f>IF(ISBLANK(Výsledky!$MU$3),"",Výsledky!MU90)</f>
        <v/>
      </c>
      <c r="BI50" s="152" t="str">
        <f>IF(ISBLANK(Výsledky!$NB$3),"",Výsledky!NB90)</f>
        <v/>
      </c>
      <c r="BJ50" s="152" t="str">
        <f>IF(ISBLANK(Výsledky!$NI$3),"",Výsledky!NI90)</f>
        <v/>
      </c>
      <c r="BK50" s="152" t="str">
        <f>IF(ISBLANK(Výsledky!$NP$3),"",Výsledky!NP90)</f>
        <v/>
      </c>
      <c r="BL50" s="152" t="str">
        <f>IF(ISBLANK(Výsledky!$NW$3),"",Výsledky!NW90)</f>
        <v/>
      </c>
      <c r="BM50" s="152" t="str">
        <f>IF(ISBLANK(Výsledky!$OD$3),"",Výsledky!OD90)</f>
        <v/>
      </c>
      <c r="BN50" s="152" t="str">
        <f>IF(ISBLANK(Výsledky!$OK$3),"",Výsledky!OK90)</f>
        <v/>
      </c>
      <c r="BO50" s="152" t="str">
        <f>IF(ISBLANK(Výsledky!$OR$3),"",Výsledky!OR90)</f>
        <v/>
      </c>
      <c r="BP50" s="152" t="str">
        <f>IF(ISBLANK(Výsledky!$OY$3),"",Výsledky!OY90)</f>
        <v/>
      </c>
      <c r="BQ50" s="152" t="str">
        <f>IF(ISBLANK(Výsledky!$PF$3),"",Výsledky!PF90)</f>
        <v/>
      </c>
      <c r="BR50" s="152" t="str">
        <f>IF(ISBLANK(Výsledky!$PM$3),"",Výsledky!PM90)</f>
        <v/>
      </c>
      <c r="BS50" s="152" t="str">
        <f>IF(ISBLANK(Výsledky!$PT$3),"",Výsledky!PT90)</f>
        <v/>
      </c>
      <c r="BT50" s="153" t="str">
        <f>IF(ISBLANK(Výsledky!$QA$3),"",Výsledky!QA90)</f>
        <v/>
      </c>
      <c r="BU50" s="6"/>
      <c r="BV50" s="10"/>
      <c r="BW50" s="11" t="str">
        <f>Tipy!B53</f>
        <v>Marek Sloboda</v>
      </c>
      <c r="BX50" s="9">
        <f t="shared" si="1"/>
        <v>41</v>
      </c>
      <c r="BY50" s="9">
        <f t="shared" si="2"/>
        <v>80</v>
      </c>
      <c r="BZ50" s="9">
        <f t="shared" si="3"/>
        <v>86</v>
      </c>
      <c r="CA50" s="9">
        <f t="shared" si="4"/>
        <v>87</v>
      </c>
      <c r="CB50" s="9">
        <f t="shared" si="5"/>
        <v>88</v>
      </c>
      <c r="CC50" s="9">
        <f t="shared" si="6"/>
        <v>89</v>
      </c>
      <c r="CD50" s="9">
        <f t="shared" si="7"/>
        <v>89</v>
      </c>
      <c r="CE50" s="9" t="e">
        <f t="shared" si="8"/>
        <v>#N/A</v>
      </c>
      <c r="CF50" s="9" t="e">
        <f t="shared" si="9"/>
        <v>#N/A</v>
      </c>
      <c r="CG50" s="9" t="e">
        <f t="shared" si="10"/>
        <v>#N/A</v>
      </c>
      <c r="CH50" s="9" t="e">
        <f t="shared" si="11"/>
        <v>#N/A</v>
      </c>
      <c r="CI50" s="9" t="e">
        <f t="shared" si="12"/>
        <v>#N/A</v>
      </c>
      <c r="CJ50" s="9" t="e">
        <f t="shared" si="13"/>
        <v>#N/A</v>
      </c>
      <c r="CK50" s="9" t="e">
        <f t="shared" si="14"/>
        <v>#N/A</v>
      </c>
      <c r="CL50" s="9" t="e">
        <f t="shared" si="15"/>
        <v>#N/A</v>
      </c>
      <c r="CM50" s="9" t="e">
        <f t="shared" si="16"/>
        <v>#N/A</v>
      </c>
      <c r="CN50" s="9" t="e">
        <f t="shared" si="17"/>
        <v>#N/A</v>
      </c>
      <c r="CO50" s="9" t="e">
        <f t="shared" si="18"/>
        <v>#N/A</v>
      </c>
      <c r="CP50" s="9" t="e">
        <f t="shared" si="19"/>
        <v>#N/A</v>
      </c>
      <c r="CQ50" s="9" t="e">
        <f t="shared" si="20"/>
        <v>#N/A</v>
      </c>
      <c r="CR50" s="9" t="e">
        <f t="shared" si="21"/>
        <v>#N/A</v>
      </c>
      <c r="CS50" s="9" t="e">
        <f t="shared" si="22"/>
        <v>#N/A</v>
      </c>
      <c r="CT50" s="9" t="e">
        <f t="shared" si="23"/>
        <v>#N/A</v>
      </c>
      <c r="CU50" s="9" t="e">
        <f t="shared" si="24"/>
        <v>#N/A</v>
      </c>
      <c r="CV50" s="9" t="e">
        <f t="shared" si="25"/>
        <v>#N/A</v>
      </c>
      <c r="CW50" s="9" t="e">
        <f t="shared" si="26"/>
        <v>#N/A</v>
      </c>
      <c r="CX50" s="9" t="e">
        <f t="shared" si="27"/>
        <v>#N/A</v>
      </c>
      <c r="CY50" s="9" t="e">
        <f t="shared" si="28"/>
        <v>#N/A</v>
      </c>
      <c r="CZ50" s="9" t="e">
        <f t="shared" si="29"/>
        <v>#N/A</v>
      </c>
      <c r="DA50" s="9" t="e">
        <f t="shared" si="30"/>
        <v>#N/A</v>
      </c>
      <c r="DB50" s="9" t="e">
        <f t="shared" si="31"/>
        <v>#N/A</v>
      </c>
      <c r="DC50" s="9" t="e">
        <f t="shared" si="32"/>
        <v>#N/A</v>
      </c>
      <c r="DD50" s="9" t="e">
        <f t="shared" si="33"/>
        <v>#N/A</v>
      </c>
      <c r="DE50" s="9" t="e">
        <f t="shared" si="34"/>
        <v>#N/A</v>
      </c>
      <c r="DF50" s="9" t="e">
        <f t="shared" si="35"/>
        <v>#N/A</v>
      </c>
      <c r="DG50" s="9" t="e">
        <f t="shared" si="36"/>
        <v>#N/A</v>
      </c>
      <c r="DH50" s="9" t="e">
        <f t="shared" si="37"/>
        <v>#N/A</v>
      </c>
      <c r="DI50" s="9" t="e">
        <f t="shared" si="38"/>
        <v>#N/A</v>
      </c>
      <c r="DJ50" s="9" t="e">
        <f t="shared" si="39"/>
        <v>#N/A</v>
      </c>
      <c r="DK50" s="9" t="e">
        <f t="shared" si="40"/>
        <v>#N/A</v>
      </c>
      <c r="DL50" s="9" t="e">
        <f t="shared" si="41"/>
        <v>#N/A</v>
      </c>
      <c r="DM50" s="9" t="e">
        <f t="shared" si="42"/>
        <v>#N/A</v>
      </c>
      <c r="DN50" s="9" t="e">
        <f t="shared" si="43"/>
        <v>#N/A</v>
      </c>
      <c r="DO50" s="9" t="e">
        <f t="shared" si="44"/>
        <v>#N/A</v>
      </c>
      <c r="DP50" s="9" t="e">
        <f t="shared" si="45"/>
        <v>#N/A</v>
      </c>
      <c r="DQ50" s="9" t="e">
        <f t="shared" si="46"/>
        <v>#N/A</v>
      </c>
      <c r="DR50" s="9" t="e">
        <f t="shared" si="47"/>
        <v>#N/A</v>
      </c>
      <c r="DS50" s="9" t="e">
        <f t="shared" si="48"/>
        <v>#N/A</v>
      </c>
      <c r="DT50" s="9" t="e">
        <f t="shared" si="49"/>
        <v>#N/A</v>
      </c>
      <c r="DU50" s="9" t="e">
        <f t="shared" si="50"/>
        <v>#N/A</v>
      </c>
      <c r="DV50" s="9" t="e">
        <f t="shared" si="51"/>
        <v>#N/A</v>
      </c>
      <c r="DW50" s="9" t="e">
        <f t="shared" si="52"/>
        <v>#N/A</v>
      </c>
      <c r="DX50" s="9" t="e">
        <f t="shared" si="53"/>
        <v>#N/A</v>
      </c>
      <c r="DY50" s="9" t="e">
        <f t="shared" si="54"/>
        <v>#N/A</v>
      </c>
      <c r="DZ50" s="9" t="e">
        <f t="shared" si="55"/>
        <v>#N/A</v>
      </c>
      <c r="EA50" s="9" t="e">
        <f t="shared" si="56"/>
        <v>#N/A</v>
      </c>
      <c r="EB50" s="9" t="e">
        <f t="shared" si="57"/>
        <v>#N/A</v>
      </c>
      <c r="EC50" s="9" t="e">
        <f t="shared" si="58"/>
        <v>#N/A</v>
      </c>
      <c r="ED50" s="9" t="e">
        <f t="shared" si="59"/>
        <v>#N/A</v>
      </c>
      <c r="EE50" s="9" t="e">
        <f t="shared" si="60"/>
        <v>#N/A</v>
      </c>
      <c r="EF50" s="9" t="e">
        <f t="shared" si="61"/>
        <v>#N/A</v>
      </c>
      <c r="EG50" s="9" t="e">
        <f t="shared" si="62"/>
        <v>#N/A</v>
      </c>
      <c r="EH50" s="9" t="e">
        <f t="shared" si="63"/>
        <v>#N/A</v>
      </c>
    </row>
    <row r="51" spans="1:138" ht="15.75" customHeight="1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 t="shared" si="64"/>
        <v>1020</v>
      </c>
      <c r="F51" s="306">
        <f>IF(ISBLANK(Výsledky!$I$3),"-",SUM(J51:M51,O51,Q51,S51:T51,V51,X51,Z51:AA51,AC51:AE51,AG51:AI51,AK51:AM51,AP51,AR51,AT51:AU51,AW51:AX51,BA51,BC51:BD51,BF51,BH51,BJ51,BL51,BN51,BP51,BR51:BS51))</f>
        <v>680</v>
      </c>
      <c r="G51" s="151">
        <f>IF(ISBLANK(Výsledky!$AK$3),"-",SUM(N51,R51,U51,Y51,AB51,AF51,AV51,BB51,BG51,BI51,BM51,BO51,BT51))</f>
        <v>100</v>
      </c>
      <c r="H51" s="151">
        <f>IF(ISBLANK(Výsledky!$AY$3),"-",SUM(P51,W51,AJ51,AO51,AQ51,AY51))</f>
        <v>150</v>
      </c>
      <c r="I51" s="167">
        <f>IF(ISBLANK(Výsledky!$HK$3),"-",SUM(AN51,AS51,AZ51,BE51,BK51,BQ51))</f>
        <v>90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 t="str">
        <f>IF(ISBLANK(Výsledky!$GP$3),"",Výsledky!GP98)</f>
        <v/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 t="str">
        <f>IF(ISBLANK(Výsledky!$JH$3),"",Výsledky!JH98)</f>
        <v/>
      </c>
      <c r="AV51" s="152" t="str">
        <f>IF(ISBLANK(Výsledky!$JO$3),"",Výsledky!JO98)</f>
        <v/>
      </c>
      <c r="AW51" s="152" t="str">
        <f>IF(ISBLANK(Výsledky!$JV$3),"",Výsledky!JV98)</f>
        <v/>
      </c>
      <c r="AX51" s="152" t="str">
        <f>IF(ISBLANK(Výsledky!$KC$3),"",Výsledky!KC98)</f>
        <v/>
      </c>
      <c r="AY51" s="152" t="str">
        <f>IF(ISBLANK(Výsledky!$KJ$3),"",Výsledky!KJ98)</f>
        <v/>
      </c>
      <c r="AZ51" s="152" t="str">
        <f>IF(ISBLANK(Výsledky!$KQ$3),"",Výsledky!KQ98)</f>
        <v/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1"/>
        <v>22</v>
      </c>
      <c r="BY51" s="9">
        <f t="shared" si="2"/>
        <v>7</v>
      </c>
      <c r="BZ51" s="9">
        <f t="shared" si="3"/>
        <v>29</v>
      </c>
      <c r="CA51" s="9">
        <f t="shared" si="4"/>
        <v>18</v>
      </c>
      <c r="CB51" s="9">
        <f t="shared" si="5"/>
        <v>22</v>
      </c>
      <c r="CC51" s="9">
        <f t="shared" si="6"/>
        <v>21</v>
      </c>
      <c r="CD51" s="9">
        <f t="shared" si="7"/>
        <v>17</v>
      </c>
      <c r="CE51" s="9" t="e">
        <f t="shared" si="8"/>
        <v>#N/A</v>
      </c>
      <c r="CF51" s="9" t="e">
        <f t="shared" si="9"/>
        <v>#N/A</v>
      </c>
      <c r="CG51" s="9" t="e">
        <f t="shared" si="10"/>
        <v>#N/A</v>
      </c>
      <c r="CH51" s="9" t="e">
        <f t="shared" si="11"/>
        <v>#N/A</v>
      </c>
      <c r="CI51" s="9" t="e">
        <f t="shared" si="12"/>
        <v>#N/A</v>
      </c>
      <c r="CJ51" s="9" t="e">
        <f t="shared" si="13"/>
        <v>#N/A</v>
      </c>
      <c r="CK51" s="9" t="e">
        <f t="shared" si="14"/>
        <v>#N/A</v>
      </c>
      <c r="CL51" s="9" t="e">
        <f t="shared" si="15"/>
        <v>#N/A</v>
      </c>
      <c r="CM51" s="9" t="e">
        <f t="shared" si="16"/>
        <v>#N/A</v>
      </c>
      <c r="CN51" s="9" t="e">
        <f t="shared" si="17"/>
        <v>#N/A</v>
      </c>
      <c r="CO51" s="9" t="e">
        <f t="shared" si="18"/>
        <v>#N/A</v>
      </c>
      <c r="CP51" s="9" t="e">
        <f t="shared" si="19"/>
        <v>#N/A</v>
      </c>
      <c r="CQ51" s="9" t="e">
        <f t="shared" si="20"/>
        <v>#N/A</v>
      </c>
      <c r="CR51" s="9" t="e">
        <f t="shared" si="21"/>
        <v>#N/A</v>
      </c>
      <c r="CS51" s="9" t="e">
        <f t="shared" si="22"/>
        <v>#N/A</v>
      </c>
      <c r="CT51" s="9" t="e">
        <f t="shared" si="23"/>
        <v>#N/A</v>
      </c>
      <c r="CU51" s="9" t="e">
        <f t="shared" si="24"/>
        <v>#N/A</v>
      </c>
      <c r="CV51" s="9" t="e">
        <f t="shared" si="25"/>
        <v>#N/A</v>
      </c>
      <c r="CW51" s="9" t="e">
        <f t="shared" si="26"/>
        <v>#N/A</v>
      </c>
      <c r="CX51" s="9" t="e">
        <f t="shared" si="27"/>
        <v>#N/A</v>
      </c>
      <c r="CY51" s="9" t="e">
        <f t="shared" si="28"/>
        <v>#N/A</v>
      </c>
      <c r="CZ51" s="9" t="e">
        <f t="shared" si="29"/>
        <v>#N/A</v>
      </c>
      <c r="DA51" s="9" t="e">
        <f t="shared" si="30"/>
        <v>#N/A</v>
      </c>
      <c r="DB51" s="9" t="e">
        <f t="shared" si="31"/>
        <v>#N/A</v>
      </c>
      <c r="DC51" s="9" t="e">
        <f t="shared" si="32"/>
        <v>#N/A</v>
      </c>
      <c r="DD51" s="9" t="e">
        <f t="shared" si="33"/>
        <v>#N/A</v>
      </c>
      <c r="DE51" s="9" t="e">
        <f t="shared" si="34"/>
        <v>#N/A</v>
      </c>
      <c r="DF51" s="9" t="e">
        <f t="shared" si="35"/>
        <v>#N/A</v>
      </c>
      <c r="DG51" s="9" t="e">
        <f t="shared" si="36"/>
        <v>#N/A</v>
      </c>
      <c r="DH51" s="9" t="e">
        <f t="shared" si="37"/>
        <v>#N/A</v>
      </c>
      <c r="DI51" s="9" t="e">
        <f t="shared" si="38"/>
        <v>#N/A</v>
      </c>
      <c r="DJ51" s="9" t="e">
        <f t="shared" si="39"/>
        <v>#N/A</v>
      </c>
      <c r="DK51" s="9" t="e">
        <f t="shared" si="40"/>
        <v>#N/A</v>
      </c>
      <c r="DL51" s="9" t="e">
        <f t="shared" si="41"/>
        <v>#N/A</v>
      </c>
      <c r="DM51" s="9" t="e">
        <f t="shared" si="42"/>
        <v>#N/A</v>
      </c>
      <c r="DN51" s="9" t="e">
        <f t="shared" si="43"/>
        <v>#N/A</v>
      </c>
      <c r="DO51" s="9" t="e">
        <f t="shared" si="44"/>
        <v>#N/A</v>
      </c>
      <c r="DP51" s="9" t="e">
        <f t="shared" si="45"/>
        <v>#N/A</v>
      </c>
      <c r="DQ51" s="9" t="e">
        <f t="shared" si="46"/>
        <v>#N/A</v>
      </c>
      <c r="DR51" s="9" t="e">
        <f t="shared" si="47"/>
        <v>#N/A</v>
      </c>
      <c r="DS51" s="9" t="e">
        <f t="shared" si="48"/>
        <v>#N/A</v>
      </c>
      <c r="DT51" s="9" t="e">
        <f t="shared" si="49"/>
        <v>#N/A</v>
      </c>
      <c r="DU51" s="9" t="e">
        <f t="shared" si="50"/>
        <v>#N/A</v>
      </c>
      <c r="DV51" s="9" t="e">
        <f t="shared" si="51"/>
        <v>#N/A</v>
      </c>
      <c r="DW51" s="9" t="e">
        <f t="shared" si="52"/>
        <v>#N/A</v>
      </c>
      <c r="DX51" s="9" t="e">
        <f t="shared" si="53"/>
        <v>#N/A</v>
      </c>
      <c r="DY51" s="9" t="e">
        <f t="shared" si="54"/>
        <v>#N/A</v>
      </c>
      <c r="DZ51" s="9" t="e">
        <f t="shared" si="55"/>
        <v>#N/A</v>
      </c>
      <c r="EA51" s="9" t="e">
        <f t="shared" si="56"/>
        <v>#N/A</v>
      </c>
      <c r="EB51" s="9" t="e">
        <f t="shared" si="57"/>
        <v>#N/A</v>
      </c>
      <c r="EC51" s="9" t="e">
        <f t="shared" si="58"/>
        <v>#N/A</v>
      </c>
      <c r="ED51" s="9" t="e">
        <f t="shared" si="59"/>
        <v>#N/A</v>
      </c>
      <c r="EE51" s="9" t="e">
        <f t="shared" si="60"/>
        <v>#N/A</v>
      </c>
      <c r="EF51" s="9" t="e">
        <f t="shared" si="61"/>
        <v>#N/A</v>
      </c>
      <c r="EG51" s="9" t="e">
        <f t="shared" si="62"/>
        <v>#N/A</v>
      </c>
      <c r="EH51" s="9" t="e">
        <f t="shared" si="63"/>
        <v>#N/A</v>
      </c>
    </row>
    <row r="52" spans="1:138" ht="15.75" customHeight="1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 t="shared" si="64"/>
        <v>1000</v>
      </c>
      <c r="F52" s="306">
        <f>IF(ISBLANK(Výsledky!$I$3),"-",SUM(J52:M52,O52,Q52,S52:T52,V52,X52,Z52:AA52,AC52:AE52,AG52:AI52,AK52:AM52,AP52,AR52,AT52:AU52,AW52:AX52,BA52,BC52:BD52,BF52,BH52,BJ52,BL52,BN52,BP52,BR52:BS52))</f>
        <v>660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90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 t="str">
        <f>IF(ISBLANK(Výsledky!$JH$3),"",Výsledky!JH60)</f>
        <v/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1"/>
        <v>68</v>
      </c>
      <c r="BY52" s="9">
        <f t="shared" si="2"/>
        <v>13</v>
      </c>
      <c r="BZ52" s="9">
        <f t="shared" si="3"/>
        <v>25</v>
      </c>
      <c r="CA52" s="9">
        <f t="shared" si="4"/>
        <v>38</v>
      </c>
      <c r="CB52" s="9">
        <f t="shared" si="5"/>
        <v>55</v>
      </c>
      <c r="CC52" s="9">
        <f t="shared" si="6"/>
        <v>39</v>
      </c>
      <c r="CD52" s="9">
        <f t="shared" si="7"/>
        <v>29</v>
      </c>
      <c r="CE52" s="9" t="e">
        <f t="shared" si="8"/>
        <v>#N/A</v>
      </c>
      <c r="CF52" s="9" t="e">
        <f t="shared" si="9"/>
        <v>#N/A</v>
      </c>
      <c r="CG52" s="9" t="e">
        <f t="shared" si="10"/>
        <v>#N/A</v>
      </c>
      <c r="CH52" s="9" t="e">
        <f t="shared" si="11"/>
        <v>#N/A</v>
      </c>
      <c r="CI52" s="9" t="e">
        <f t="shared" si="12"/>
        <v>#N/A</v>
      </c>
      <c r="CJ52" s="9" t="e">
        <f t="shared" si="13"/>
        <v>#N/A</v>
      </c>
      <c r="CK52" s="9" t="e">
        <f t="shared" si="14"/>
        <v>#N/A</v>
      </c>
      <c r="CL52" s="9" t="e">
        <f t="shared" si="15"/>
        <v>#N/A</v>
      </c>
      <c r="CM52" s="9" t="e">
        <f t="shared" si="16"/>
        <v>#N/A</v>
      </c>
      <c r="CN52" s="9" t="e">
        <f t="shared" si="17"/>
        <v>#N/A</v>
      </c>
      <c r="CO52" s="9" t="e">
        <f t="shared" si="18"/>
        <v>#N/A</v>
      </c>
      <c r="CP52" s="9" t="e">
        <f t="shared" si="19"/>
        <v>#N/A</v>
      </c>
      <c r="CQ52" s="9" t="e">
        <f t="shared" si="20"/>
        <v>#N/A</v>
      </c>
      <c r="CR52" s="9" t="e">
        <f t="shared" si="21"/>
        <v>#N/A</v>
      </c>
      <c r="CS52" s="9" t="e">
        <f t="shared" si="22"/>
        <v>#N/A</v>
      </c>
      <c r="CT52" s="9" t="e">
        <f t="shared" si="23"/>
        <v>#N/A</v>
      </c>
      <c r="CU52" s="9" t="e">
        <f t="shared" si="24"/>
        <v>#N/A</v>
      </c>
      <c r="CV52" s="9" t="e">
        <f t="shared" si="25"/>
        <v>#N/A</v>
      </c>
      <c r="CW52" s="9" t="e">
        <f t="shared" si="26"/>
        <v>#N/A</v>
      </c>
      <c r="CX52" s="9" t="e">
        <f t="shared" si="27"/>
        <v>#N/A</v>
      </c>
      <c r="CY52" s="9" t="e">
        <f t="shared" si="28"/>
        <v>#N/A</v>
      </c>
      <c r="CZ52" s="9" t="e">
        <f t="shared" si="29"/>
        <v>#N/A</v>
      </c>
      <c r="DA52" s="9" t="e">
        <f t="shared" si="30"/>
        <v>#N/A</v>
      </c>
      <c r="DB52" s="9" t="e">
        <f t="shared" si="31"/>
        <v>#N/A</v>
      </c>
      <c r="DC52" s="9" t="e">
        <f t="shared" si="32"/>
        <v>#N/A</v>
      </c>
      <c r="DD52" s="9" t="e">
        <f t="shared" si="33"/>
        <v>#N/A</v>
      </c>
      <c r="DE52" s="9" t="e">
        <f t="shared" si="34"/>
        <v>#N/A</v>
      </c>
      <c r="DF52" s="9" t="e">
        <f t="shared" si="35"/>
        <v>#N/A</v>
      </c>
      <c r="DG52" s="9" t="e">
        <f t="shared" si="36"/>
        <v>#N/A</v>
      </c>
      <c r="DH52" s="9" t="e">
        <f t="shared" si="37"/>
        <v>#N/A</v>
      </c>
      <c r="DI52" s="9" t="e">
        <f t="shared" si="38"/>
        <v>#N/A</v>
      </c>
      <c r="DJ52" s="9" t="e">
        <f t="shared" si="39"/>
        <v>#N/A</v>
      </c>
      <c r="DK52" s="9" t="e">
        <f t="shared" si="40"/>
        <v>#N/A</v>
      </c>
      <c r="DL52" s="9" t="e">
        <f t="shared" si="41"/>
        <v>#N/A</v>
      </c>
      <c r="DM52" s="9" t="e">
        <f t="shared" si="42"/>
        <v>#N/A</v>
      </c>
      <c r="DN52" s="9" t="e">
        <f t="shared" si="43"/>
        <v>#N/A</v>
      </c>
      <c r="DO52" s="9" t="e">
        <f t="shared" si="44"/>
        <v>#N/A</v>
      </c>
      <c r="DP52" s="9" t="e">
        <f t="shared" si="45"/>
        <v>#N/A</v>
      </c>
      <c r="DQ52" s="9" t="e">
        <f t="shared" si="46"/>
        <v>#N/A</v>
      </c>
      <c r="DR52" s="9" t="e">
        <f t="shared" si="47"/>
        <v>#N/A</v>
      </c>
      <c r="DS52" s="9" t="e">
        <f t="shared" si="48"/>
        <v>#N/A</v>
      </c>
      <c r="DT52" s="9" t="e">
        <f t="shared" si="49"/>
        <v>#N/A</v>
      </c>
      <c r="DU52" s="9" t="e">
        <f t="shared" si="50"/>
        <v>#N/A</v>
      </c>
      <c r="DV52" s="9" t="e">
        <f t="shared" si="51"/>
        <v>#N/A</v>
      </c>
      <c r="DW52" s="9" t="e">
        <f t="shared" si="52"/>
        <v>#N/A</v>
      </c>
      <c r="DX52" s="9" t="e">
        <f t="shared" si="53"/>
        <v>#N/A</v>
      </c>
      <c r="DY52" s="9" t="e">
        <f t="shared" si="54"/>
        <v>#N/A</v>
      </c>
      <c r="DZ52" s="9" t="e">
        <f t="shared" si="55"/>
        <v>#N/A</v>
      </c>
      <c r="EA52" s="9" t="e">
        <f t="shared" si="56"/>
        <v>#N/A</v>
      </c>
      <c r="EB52" s="9" t="e">
        <f t="shared" si="57"/>
        <v>#N/A</v>
      </c>
      <c r="EC52" s="9" t="e">
        <f t="shared" si="58"/>
        <v>#N/A</v>
      </c>
      <c r="ED52" s="9" t="e">
        <f t="shared" si="59"/>
        <v>#N/A</v>
      </c>
      <c r="EE52" s="9" t="e">
        <f t="shared" si="60"/>
        <v>#N/A</v>
      </c>
      <c r="EF52" s="9" t="e">
        <f t="shared" si="61"/>
        <v>#N/A</v>
      </c>
      <c r="EG52" s="9" t="e">
        <f t="shared" si="62"/>
        <v>#N/A</v>
      </c>
      <c r="EH52" s="9" t="e">
        <f t="shared" si="63"/>
        <v>#N/A</v>
      </c>
    </row>
    <row r="53" spans="1:138" ht="15.75" customHeight="1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 t="shared" si="64"/>
        <v>920</v>
      </c>
      <c r="F53" s="306">
        <f>IF(ISBLANK(Výsledky!$I$3),"-",SUM(J53:M53,O53,Q53,S53:T53,V53,X53,Z53:AA53,AC53:AE53,AG53:AI53,AK53:AM53,AP53,AR53,AT53:AU53,AW53:AX53,BA53,BC53:BD53,BF53,BH53,BJ53,BL53,BN53,BP53,BR53:BS53))</f>
        <v>620</v>
      </c>
      <c r="G53" s="151">
        <f>IF(ISBLANK(Výsledky!$AK$3),"-",SUM(N53,R53,U53,Y53,AB53,AF53,AV53,BB53,BG53,BI53,BM53,BO53,BT53))</f>
        <v>160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 t="str">
        <f>IF(ISBLANK(Výsledky!$GP$3),"",Výsledky!GP103)</f>
        <v/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 t="str">
        <f>IF(ISBLANK(Výsledky!$JH$3),"",Výsledky!JH103)</f>
        <v/>
      </c>
      <c r="AV53" s="152" t="str">
        <f>IF(ISBLANK(Výsledky!$JO$3),"",Výsledky!JO103)</f>
        <v/>
      </c>
      <c r="AW53" s="152" t="str">
        <f>IF(ISBLANK(Výsledky!$JV$3),"",Výsledky!JV103)</f>
        <v/>
      </c>
      <c r="AX53" s="152" t="str">
        <f>IF(ISBLANK(Výsledky!$KC$3),"",Výsledky!KC103)</f>
        <v/>
      </c>
      <c r="AY53" s="152" t="str">
        <f>IF(ISBLANK(Výsledky!$KJ$3),"",Výsledky!KJ103)</f>
        <v/>
      </c>
      <c r="AZ53" s="152" t="str">
        <f>IF(ISBLANK(Výsledky!$KQ$3),"",Výsledky!KQ103)</f>
        <v/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1"/>
        <v>55</v>
      </c>
      <c r="BY53" s="9">
        <f t="shared" si="2"/>
        <v>32</v>
      </c>
      <c r="BZ53" s="9">
        <f t="shared" si="3"/>
        <v>7</v>
      </c>
      <c r="CA53" s="9">
        <f t="shared" si="4"/>
        <v>31</v>
      </c>
      <c r="CB53" s="9">
        <f t="shared" si="5"/>
        <v>46</v>
      </c>
      <c r="CC53" s="9">
        <f t="shared" si="6"/>
        <v>57</v>
      </c>
      <c r="CD53" s="9">
        <f t="shared" si="7"/>
        <v>64</v>
      </c>
      <c r="CE53" s="9" t="e">
        <f t="shared" si="8"/>
        <v>#N/A</v>
      </c>
      <c r="CF53" s="9" t="e">
        <f t="shared" si="9"/>
        <v>#N/A</v>
      </c>
      <c r="CG53" s="9" t="e">
        <f t="shared" si="10"/>
        <v>#N/A</v>
      </c>
      <c r="CH53" s="9" t="e">
        <f t="shared" si="11"/>
        <v>#N/A</v>
      </c>
      <c r="CI53" s="9" t="e">
        <f t="shared" si="12"/>
        <v>#N/A</v>
      </c>
      <c r="CJ53" s="9" t="e">
        <f t="shared" si="13"/>
        <v>#N/A</v>
      </c>
      <c r="CK53" s="9" t="e">
        <f t="shared" si="14"/>
        <v>#N/A</v>
      </c>
      <c r="CL53" s="9" t="e">
        <f t="shared" si="15"/>
        <v>#N/A</v>
      </c>
      <c r="CM53" s="9" t="e">
        <f t="shared" si="16"/>
        <v>#N/A</v>
      </c>
      <c r="CN53" s="9" t="e">
        <f t="shared" si="17"/>
        <v>#N/A</v>
      </c>
      <c r="CO53" s="9" t="e">
        <f t="shared" si="18"/>
        <v>#N/A</v>
      </c>
      <c r="CP53" s="9" t="e">
        <f t="shared" si="19"/>
        <v>#N/A</v>
      </c>
      <c r="CQ53" s="9" t="e">
        <f t="shared" si="20"/>
        <v>#N/A</v>
      </c>
      <c r="CR53" s="9" t="e">
        <f t="shared" si="21"/>
        <v>#N/A</v>
      </c>
      <c r="CS53" s="9" t="e">
        <f t="shared" si="22"/>
        <v>#N/A</v>
      </c>
      <c r="CT53" s="9" t="e">
        <f t="shared" si="23"/>
        <v>#N/A</v>
      </c>
      <c r="CU53" s="9" t="e">
        <f t="shared" si="24"/>
        <v>#N/A</v>
      </c>
      <c r="CV53" s="9" t="e">
        <f t="shared" si="25"/>
        <v>#N/A</v>
      </c>
      <c r="CW53" s="9" t="e">
        <f t="shared" si="26"/>
        <v>#N/A</v>
      </c>
      <c r="CX53" s="9" t="e">
        <f t="shared" si="27"/>
        <v>#N/A</v>
      </c>
      <c r="CY53" s="9" t="e">
        <f t="shared" si="28"/>
        <v>#N/A</v>
      </c>
      <c r="CZ53" s="9" t="e">
        <f t="shared" si="29"/>
        <v>#N/A</v>
      </c>
      <c r="DA53" s="9" t="e">
        <f t="shared" si="30"/>
        <v>#N/A</v>
      </c>
      <c r="DB53" s="9" t="e">
        <f t="shared" si="31"/>
        <v>#N/A</v>
      </c>
      <c r="DC53" s="9" t="e">
        <f t="shared" si="32"/>
        <v>#N/A</v>
      </c>
      <c r="DD53" s="9" t="e">
        <f t="shared" si="33"/>
        <v>#N/A</v>
      </c>
      <c r="DE53" s="9" t="e">
        <f t="shared" si="34"/>
        <v>#N/A</v>
      </c>
      <c r="DF53" s="9" t="e">
        <f t="shared" si="35"/>
        <v>#N/A</v>
      </c>
      <c r="DG53" s="9" t="e">
        <f t="shared" si="36"/>
        <v>#N/A</v>
      </c>
      <c r="DH53" s="9" t="e">
        <f t="shared" si="37"/>
        <v>#N/A</v>
      </c>
      <c r="DI53" s="9" t="e">
        <f t="shared" si="38"/>
        <v>#N/A</v>
      </c>
      <c r="DJ53" s="9" t="e">
        <f t="shared" si="39"/>
        <v>#N/A</v>
      </c>
      <c r="DK53" s="9" t="e">
        <f t="shared" si="40"/>
        <v>#N/A</v>
      </c>
      <c r="DL53" s="9" t="e">
        <f t="shared" si="41"/>
        <v>#N/A</v>
      </c>
      <c r="DM53" s="9" t="e">
        <f t="shared" si="42"/>
        <v>#N/A</v>
      </c>
      <c r="DN53" s="9" t="e">
        <f t="shared" si="43"/>
        <v>#N/A</v>
      </c>
      <c r="DO53" s="9" t="e">
        <f t="shared" si="44"/>
        <v>#N/A</v>
      </c>
      <c r="DP53" s="9" t="e">
        <f t="shared" si="45"/>
        <v>#N/A</v>
      </c>
      <c r="DQ53" s="9" t="e">
        <f t="shared" si="46"/>
        <v>#N/A</v>
      </c>
      <c r="DR53" s="9" t="e">
        <f t="shared" si="47"/>
        <v>#N/A</v>
      </c>
      <c r="DS53" s="9" t="e">
        <f t="shared" si="48"/>
        <v>#N/A</v>
      </c>
      <c r="DT53" s="9" t="e">
        <f t="shared" si="49"/>
        <v>#N/A</v>
      </c>
      <c r="DU53" s="9" t="e">
        <f t="shared" si="50"/>
        <v>#N/A</v>
      </c>
      <c r="DV53" s="9" t="e">
        <f t="shared" si="51"/>
        <v>#N/A</v>
      </c>
      <c r="DW53" s="9" t="e">
        <f t="shared" si="52"/>
        <v>#N/A</v>
      </c>
      <c r="DX53" s="9" t="e">
        <f t="shared" si="53"/>
        <v>#N/A</v>
      </c>
      <c r="DY53" s="9" t="e">
        <f t="shared" si="54"/>
        <v>#N/A</v>
      </c>
      <c r="DZ53" s="9" t="e">
        <f t="shared" si="55"/>
        <v>#N/A</v>
      </c>
      <c r="EA53" s="9" t="e">
        <f t="shared" si="56"/>
        <v>#N/A</v>
      </c>
      <c r="EB53" s="9" t="e">
        <f t="shared" si="57"/>
        <v>#N/A</v>
      </c>
      <c r="EC53" s="9" t="e">
        <f t="shared" si="58"/>
        <v>#N/A</v>
      </c>
      <c r="ED53" s="9" t="e">
        <f t="shared" si="59"/>
        <v>#N/A</v>
      </c>
      <c r="EE53" s="9" t="e">
        <f t="shared" si="60"/>
        <v>#N/A</v>
      </c>
      <c r="EF53" s="9" t="e">
        <f t="shared" si="61"/>
        <v>#N/A</v>
      </c>
      <c r="EG53" s="9" t="e">
        <f t="shared" si="62"/>
        <v>#N/A</v>
      </c>
      <c r="EH53" s="9" t="e">
        <f t="shared" si="63"/>
        <v>#N/A</v>
      </c>
    </row>
    <row r="54" spans="1:138" ht="15.75" customHeight="1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 t="shared" si="64"/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/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/>
      </c>
      <c r="AV54" s="152" t="str">
        <f>IF(ISBLANK(Výsledky!$JO$3),"",Výsledky!JO65)</f>
        <v/>
      </c>
      <c r="AW54" s="152" t="str">
        <f>IF(ISBLANK(Výsledky!$JV$3),"",Výsledky!JV65)</f>
        <v/>
      </c>
      <c r="AX54" s="152" t="str">
        <f>IF(ISBLANK(Výsledky!$KC$3),"",Výsledky!KC65)</f>
        <v/>
      </c>
      <c r="AY54" s="152" t="str">
        <f>IF(ISBLANK(Výsledky!$KJ$3),"",Výsledky!KJ65)</f>
        <v/>
      </c>
      <c r="AZ54" s="152" t="str">
        <f>IF(ISBLANK(Výsledky!$KQ$3),"",Výsledky!KQ65)</f>
        <v/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1"/>
        <v>38</v>
      </c>
      <c r="BY54" s="9">
        <f t="shared" si="2"/>
        <v>41</v>
      </c>
      <c r="BZ54" s="9">
        <f t="shared" si="3"/>
        <v>51</v>
      </c>
      <c r="CA54" s="9">
        <f t="shared" si="4"/>
        <v>45</v>
      </c>
      <c r="CB54" s="9">
        <f t="shared" si="5"/>
        <v>57</v>
      </c>
      <c r="CC54" s="9">
        <f t="shared" si="6"/>
        <v>42</v>
      </c>
      <c r="CD54" s="9">
        <f t="shared" si="7"/>
        <v>35</v>
      </c>
      <c r="CE54" s="9" t="e">
        <f t="shared" si="8"/>
        <v>#N/A</v>
      </c>
      <c r="CF54" s="9" t="e">
        <f t="shared" si="9"/>
        <v>#N/A</v>
      </c>
      <c r="CG54" s="9" t="e">
        <f t="shared" si="10"/>
        <v>#N/A</v>
      </c>
      <c r="CH54" s="9" t="e">
        <f t="shared" si="11"/>
        <v>#N/A</v>
      </c>
      <c r="CI54" s="9" t="e">
        <f t="shared" si="12"/>
        <v>#N/A</v>
      </c>
      <c r="CJ54" s="9" t="e">
        <f t="shared" si="13"/>
        <v>#N/A</v>
      </c>
      <c r="CK54" s="9" t="e">
        <f t="shared" si="14"/>
        <v>#N/A</v>
      </c>
      <c r="CL54" s="9" t="e">
        <f t="shared" si="15"/>
        <v>#N/A</v>
      </c>
      <c r="CM54" s="9" t="e">
        <f t="shared" si="16"/>
        <v>#N/A</v>
      </c>
      <c r="CN54" s="9" t="e">
        <f t="shared" si="17"/>
        <v>#N/A</v>
      </c>
      <c r="CO54" s="9" t="e">
        <f t="shared" si="18"/>
        <v>#N/A</v>
      </c>
      <c r="CP54" s="9" t="e">
        <f t="shared" si="19"/>
        <v>#N/A</v>
      </c>
      <c r="CQ54" s="9" t="e">
        <f t="shared" si="20"/>
        <v>#N/A</v>
      </c>
      <c r="CR54" s="9" t="e">
        <f t="shared" si="21"/>
        <v>#N/A</v>
      </c>
      <c r="CS54" s="9" t="e">
        <f t="shared" si="22"/>
        <v>#N/A</v>
      </c>
      <c r="CT54" s="9" t="e">
        <f t="shared" si="23"/>
        <v>#N/A</v>
      </c>
      <c r="CU54" s="9" t="e">
        <f t="shared" si="24"/>
        <v>#N/A</v>
      </c>
      <c r="CV54" s="9" t="e">
        <f t="shared" si="25"/>
        <v>#N/A</v>
      </c>
      <c r="CW54" s="9" t="e">
        <f t="shared" si="26"/>
        <v>#N/A</v>
      </c>
      <c r="CX54" s="9" t="e">
        <f t="shared" si="27"/>
        <v>#N/A</v>
      </c>
      <c r="CY54" s="9" t="e">
        <f t="shared" si="28"/>
        <v>#N/A</v>
      </c>
      <c r="CZ54" s="9" t="e">
        <f t="shared" si="29"/>
        <v>#N/A</v>
      </c>
      <c r="DA54" s="9" t="e">
        <f t="shared" si="30"/>
        <v>#N/A</v>
      </c>
      <c r="DB54" s="9" t="e">
        <f t="shared" si="31"/>
        <v>#N/A</v>
      </c>
      <c r="DC54" s="9" t="e">
        <f t="shared" si="32"/>
        <v>#N/A</v>
      </c>
      <c r="DD54" s="9" t="e">
        <f t="shared" si="33"/>
        <v>#N/A</v>
      </c>
      <c r="DE54" s="9" t="e">
        <f t="shared" si="34"/>
        <v>#N/A</v>
      </c>
      <c r="DF54" s="9" t="e">
        <f t="shared" si="35"/>
        <v>#N/A</v>
      </c>
      <c r="DG54" s="9" t="e">
        <f t="shared" si="36"/>
        <v>#N/A</v>
      </c>
      <c r="DH54" s="9" t="e">
        <f t="shared" si="37"/>
        <v>#N/A</v>
      </c>
      <c r="DI54" s="9" t="e">
        <f t="shared" si="38"/>
        <v>#N/A</v>
      </c>
      <c r="DJ54" s="9" t="e">
        <f t="shared" si="39"/>
        <v>#N/A</v>
      </c>
      <c r="DK54" s="9" t="e">
        <f t="shared" si="40"/>
        <v>#N/A</v>
      </c>
      <c r="DL54" s="9" t="e">
        <f t="shared" si="41"/>
        <v>#N/A</v>
      </c>
      <c r="DM54" s="9" t="e">
        <f t="shared" si="42"/>
        <v>#N/A</v>
      </c>
      <c r="DN54" s="9" t="e">
        <f t="shared" si="43"/>
        <v>#N/A</v>
      </c>
      <c r="DO54" s="9" t="e">
        <f t="shared" si="44"/>
        <v>#N/A</v>
      </c>
      <c r="DP54" s="9" t="e">
        <f t="shared" si="45"/>
        <v>#N/A</v>
      </c>
      <c r="DQ54" s="9" t="e">
        <f t="shared" si="46"/>
        <v>#N/A</v>
      </c>
      <c r="DR54" s="9" t="e">
        <f t="shared" si="47"/>
        <v>#N/A</v>
      </c>
      <c r="DS54" s="9" t="e">
        <f t="shared" si="48"/>
        <v>#N/A</v>
      </c>
      <c r="DT54" s="9" t="e">
        <f t="shared" si="49"/>
        <v>#N/A</v>
      </c>
      <c r="DU54" s="9" t="e">
        <f t="shared" si="50"/>
        <v>#N/A</v>
      </c>
      <c r="DV54" s="9" t="e">
        <f t="shared" si="51"/>
        <v>#N/A</v>
      </c>
      <c r="DW54" s="9" t="e">
        <f t="shared" si="52"/>
        <v>#N/A</v>
      </c>
      <c r="DX54" s="9" t="e">
        <f t="shared" si="53"/>
        <v>#N/A</v>
      </c>
      <c r="DY54" s="9" t="e">
        <f t="shared" si="54"/>
        <v>#N/A</v>
      </c>
      <c r="DZ54" s="9" t="e">
        <f t="shared" si="55"/>
        <v>#N/A</v>
      </c>
      <c r="EA54" s="9" t="e">
        <f t="shared" si="56"/>
        <v>#N/A</v>
      </c>
      <c r="EB54" s="9" t="e">
        <f t="shared" si="57"/>
        <v>#N/A</v>
      </c>
      <c r="EC54" s="9" t="e">
        <f t="shared" si="58"/>
        <v>#N/A</v>
      </c>
      <c r="ED54" s="9" t="e">
        <f t="shared" si="59"/>
        <v>#N/A</v>
      </c>
      <c r="EE54" s="9" t="e">
        <f t="shared" si="60"/>
        <v>#N/A</v>
      </c>
      <c r="EF54" s="9" t="e">
        <f t="shared" si="61"/>
        <v>#N/A</v>
      </c>
      <c r="EG54" s="9" t="e">
        <f t="shared" si="62"/>
        <v>#N/A</v>
      </c>
      <c r="EH54" s="9" t="e">
        <f t="shared" si="63"/>
        <v>#N/A</v>
      </c>
    </row>
    <row r="55" spans="1:138" ht="15.75" customHeight="1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 t="shared" si="64"/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/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/>
      </c>
      <c r="AV55" s="152" t="str">
        <f>IF(ISBLANK(Výsledky!$JO$3),"",Výsledky!JO14)</f>
        <v/>
      </c>
      <c r="AW55" s="152" t="str">
        <f>IF(ISBLANK(Výsledky!$JV$3),"",Výsledky!JV14)</f>
        <v/>
      </c>
      <c r="AX55" s="152" t="str">
        <f>IF(ISBLANK(Výsledky!$KC$3),"",Výsledky!KC14)</f>
        <v/>
      </c>
      <c r="AY55" s="152" t="str">
        <f>IF(ISBLANK(Výsledky!$KJ$3),"",Výsledky!KJ14)</f>
        <v/>
      </c>
      <c r="AZ55" s="152" t="str">
        <f>IF(ISBLANK(Výsledky!$KQ$3),"",Výsledky!KQ14)</f>
        <v/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1"/>
        <v>20</v>
      </c>
      <c r="BY55" s="9">
        <f t="shared" si="2"/>
        <v>15</v>
      </c>
      <c r="BZ55" s="9">
        <f t="shared" si="3"/>
        <v>28</v>
      </c>
      <c r="CA55" s="9">
        <f t="shared" si="4"/>
        <v>40</v>
      </c>
      <c r="CB55" s="9">
        <f t="shared" si="5"/>
        <v>43</v>
      </c>
      <c r="CC55" s="9">
        <f t="shared" si="6"/>
        <v>56</v>
      </c>
      <c r="CD55" s="9">
        <f t="shared" si="7"/>
        <v>53</v>
      </c>
      <c r="CE55" s="9" t="e">
        <f t="shared" si="8"/>
        <v>#N/A</v>
      </c>
      <c r="CF55" s="9" t="e">
        <f t="shared" si="9"/>
        <v>#N/A</v>
      </c>
      <c r="CG55" s="9" t="e">
        <f t="shared" si="10"/>
        <v>#N/A</v>
      </c>
      <c r="CH55" s="9" t="e">
        <f t="shared" si="11"/>
        <v>#N/A</v>
      </c>
      <c r="CI55" s="9" t="e">
        <f t="shared" si="12"/>
        <v>#N/A</v>
      </c>
      <c r="CJ55" s="9" t="e">
        <f t="shared" si="13"/>
        <v>#N/A</v>
      </c>
      <c r="CK55" s="9" t="e">
        <f t="shared" si="14"/>
        <v>#N/A</v>
      </c>
      <c r="CL55" s="9" t="e">
        <f t="shared" si="15"/>
        <v>#N/A</v>
      </c>
      <c r="CM55" s="9" t="e">
        <f t="shared" si="16"/>
        <v>#N/A</v>
      </c>
      <c r="CN55" s="9" t="e">
        <f t="shared" si="17"/>
        <v>#N/A</v>
      </c>
      <c r="CO55" s="9" t="e">
        <f t="shared" si="18"/>
        <v>#N/A</v>
      </c>
      <c r="CP55" s="9" t="e">
        <f t="shared" si="19"/>
        <v>#N/A</v>
      </c>
      <c r="CQ55" s="9" t="e">
        <f t="shared" si="20"/>
        <v>#N/A</v>
      </c>
      <c r="CR55" s="9" t="e">
        <f t="shared" si="21"/>
        <v>#N/A</v>
      </c>
      <c r="CS55" s="9" t="e">
        <f t="shared" si="22"/>
        <v>#N/A</v>
      </c>
      <c r="CT55" s="9" t="e">
        <f t="shared" si="23"/>
        <v>#N/A</v>
      </c>
      <c r="CU55" s="9" t="e">
        <f t="shared" si="24"/>
        <v>#N/A</v>
      </c>
      <c r="CV55" s="9" t="e">
        <f t="shared" si="25"/>
        <v>#N/A</v>
      </c>
      <c r="CW55" s="9" t="e">
        <f t="shared" si="26"/>
        <v>#N/A</v>
      </c>
      <c r="CX55" s="9" t="e">
        <f t="shared" si="27"/>
        <v>#N/A</v>
      </c>
      <c r="CY55" s="9" t="e">
        <f t="shared" si="28"/>
        <v>#N/A</v>
      </c>
      <c r="CZ55" s="9" t="e">
        <f t="shared" si="29"/>
        <v>#N/A</v>
      </c>
      <c r="DA55" s="9" t="e">
        <f t="shared" si="30"/>
        <v>#N/A</v>
      </c>
      <c r="DB55" s="9" t="e">
        <f t="shared" si="31"/>
        <v>#N/A</v>
      </c>
      <c r="DC55" s="9" t="e">
        <f t="shared" si="32"/>
        <v>#N/A</v>
      </c>
      <c r="DD55" s="9" t="e">
        <f t="shared" si="33"/>
        <v>#N/A</v>
      </c>
      <c r="DE55" s="9" t="e">
        <f t="shared" si="34"/>
        <v>#N/A</v>
      </c>
      <c r="DF55" s="9" t="e">
        <f t="shared" si="35"/>
        <v>#N/A</v>
      </c>
      <c r="DG55" s="9" t="e">
        <f t="shared" si="36"/>
        <v>#N/A</v>
      </c>
      <c r="DH55" s="9" t="e">
        <f t="shared" si="37"/>
        <v>#N/A</v>
      </c>
      <c r="DI55" s="9" t="e">
        <f t="shared" si="38"/>
        <v>#N/A</v>
      </c>
      <c r="DJ55" s="9" t="e">
        <f t="shared" si="39"/>
        <v>#N/A</v>
      </c>
      <c r="DK55" s="9" t="e">
        <f t="shared" si="40"/>
        <v>#N/A</v>
      </c>
      <c r="DL55" s="9" t="e">
        <f t="shared" si="41"/>
        <v>#N/A</v>
      </c>
      <c r="DM55" s="9" t="e">
        <f t="shared" si="42"/>
        <v>#N/A</v>
      </c>
      <c r="DN55" s="9" t="e">
        <f t="shared" si="43"/>
        <v>#N/A</v>
      </c>
      <c r="DO55" s="9" t="e">
        <f t="shared" si="44"/>
        <v>#N/A</v>
      </c>
      <c r="DP55" s="9" t="e">
        <f t="shared" si="45"/>
        <v>#N/A</v>
      </c>
      <c r="DQ55" s="9" t="e">
        <f t="shared" si="46"/>
        <v>#N/A</v>
      </c>
      <c r="DR55" s="9" t="e">
        <f t="shared" si="47"/>
        <v>#N/A</v>
      </c>
      <c r="DS55" s="9" t="e">
        <f t="shared" si="48"/>
        <v>#N/A</v>
      </c>
      <c r="DT55" s="9" t="e">
        <f t="shared" si="49"/>
        <v>#N/A</v>
      </c>
      <c r="DU55" s="9" t="e">
        <f t="shared" si="50"/>
        <v>#N/A</v>
      </c>
      <c r="DV55" s="9" t="e">
        <f t="shared" si="51"/>
        <v>#N/A</v>
      </c>
      <c r="DW55" s="9" t="e">
        <f t="shared" si="52"/>
        <v>#N/A</v>
      </c>
      <c r="DX55" s="9" t="e">
        <f t="shared" si="53"/>
        <v>#N/A</v>
      </c>
      <c r="DY55" s="9" t="e">
        <f t="shared" si="54"/>
        <v>#N/A</v>
      </c>
      <c r="DZ55" s="9" t="e">
        <f t="shared" si="55"/>
        <v>#N/A</v>
      </c>
      <c r="EA55" s="9" t="e">
        <f t="shared" si="56"/>
        <v>#N/A</v>
      </c>
      <c r="EB55" s="9" t="e">
        <f t="shared" si="57"/>
        <v>#N/A</v>
      </c>
      <c r="EC55" s="9" t="e">
        <f t="shared" si="58"/>
        <v>#N/A</v>
      </c>
      <c r="ED55" s="9" t="e">
        <f t="shared" si="59"/>
        <v>#N/A</v>
      </c>
      <c r="EE55" s="9" t="e">
        <f t="shared" si="60"/>
        <v>#N/A</v>
      </c>
      <c r="EF55" s="9" t="e">
        <f t="shared" si="61"/>
        <v>#N/A</v>
      </c>
      <c r="EG55" s="9" t="e">
        <f t="shared" si="62"/>
        <v>#N/A</v>
      </c>
      <c r="EH55" s="9" t="e">
        <f t="shared" si="63"/>
        <v>#N/A</v>
      </c>
    </row>
    <row r="56" spans="1:138" ht="15.75" customHeight="1">
      <c r="A56" s="1"/>
      <c r="B56" s="155" t="s">
        <v>220</v>
      </c>
      <c r="C56" s="161">
        <f>Tipy!A57</f>
        <v>70</v>
      </c>
      <c r="D56" s="179" t="str">
        <f>Tipy!B57</f>
        <v>MaroLFC</v>
      </c>
      <c r="E56" s="308">
        <f t="shared" si="64"/>
        <v>830</v>
      </c>
      <c r="F56" s="306">
        <f>IF(ISBLANK(Výsledky!$I$3),"-",SUM(J56:M56,O56,Q56,S56:T56,V56,X56,Z56:AA56,AC56:AE56,AG56:AI56,AK56:AM56,AP56,AR56,AT56:AU56,AW56:AX56,BA56,BC56:BD56,BF56,BH56,BJ56,BL56,BN56,BP56,BR56:BS56))</f>
        <v>520</v>
      </c>
      <c r="G56" s="151">
        <f>IF(ISBLANK(Výsledky!$AK$3),"-",SUM(N56,R56,U56,Y56,AB56,AF56,AV56,BB56,BG56,BI56,BM56,BO56,BT56))</f>
        <v>190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IF(ISBLANK(Výsledky!$I$3),"",Výsledky!I63)</f>
        <v>60</v>
      </c>
      <c r="K56" s="152">
        <f>IF(ISBLANK(Výsledky!$P$3),"",Výsledky!P63)</f>
        <v>50</v>
      </c>
      <c r="L56" s="152">
        <f>IF(ISBLANK(Výsledky!$W$3),"",Výsledky!W63)</f>
        <v>10</v>
      </c>
      <c r="M56" s="152">
        <f>IF(ISBLANK(Výsledky!$AD$3),"",Výsledky!AD63)</f>
        <v>50</v>
      </c>
      <c r="N56" s="152" t="str">
        <f>IF(ISBLANK(Výsledky!$AK$3),"",Výsledky!AK63)</f>
        <v>-</v>
      </c>
      <c r="O56" s="152">
        <f>IF(ISBLANK(Výsledky!$AR$3),"",Výsledky!AR63)</f>
        <v>80</v>
      </c>
      <c r="P56" s="152">
        <f>IF(ISBLANK(Výsledky!$AY$3),"",Výsledky!AY63)</f>
        <v>60</v>
      </c>
      <c r="Q56" s="152">
        <f>IF(ISBLANK(Výsledky!$BF$3),"",Výsledky!BF63)</f>
        <v>30</v>
      </c>
      <c r="R56" s="152">
        <f>IF(ISBLANK(Výsledky!$BM$3),"",Výsledky!BM63)</f>
        <v>50</v>
      </c>
      <c r="S56" s="152">
        <f>IF(ISBLANK(Výsledky!$BT$3),"",Výsledky!BT63)</f>
        <v>40</v>
      </c>
      <c r="T56" s="152">
        <f>IF(ISBLANK(Výsledky!$CA$3),"",Výsledky!CA63)</f>
        <v>50</v>
      </c>
      <c r="U56" s="152">
        <f>IF(ISBLANK(Výsledky!$CH$3),"",Výsledky!CH63)</f>
        <v>50</v>
      </c>
      <c r="V56" s="152">
        <f>IF(ISBLANK(Výsledky!$CO$3),"",Výsledky!CO63)</f>
        <v>30</v>
      </c>
      <c r="W56" s="152">
        <f>IF(ISBLANK(Výsledky!$CV$3),"",Výsledky!CV63)</f>
        <v>60</v>
      </c>
      <c r="X56" s="152">
        <f>IF(ISBLANK(Výsledky!$DC$3),"",Výsledky!DC63)</f>
        <v>30</v>
      </c>
      <c r="Y56" s="152">
        <f>IF(ISBLANK(Výsledky!$DJ$3),"",Výsledky!DJ63)</f>
        <v>30</v>
      </c>
      <c r="Z56" s="152">
        <f>IF(ISBLANK(Výsledky!$DQ$3),"",Výsledky!DQ63)</f>
        <v>10</v>
      </c>
      <c r="AA56" s="152">
        <f>IF(ISBLANK(Výsledky!$DX$3),"",Výsledky!DX63)</f>
        <v>50</v>
      </c>
      <c r="AB56" s="152">
        <f>IF(ISBLANK(Výsledky!$EE$3),"",Výsledky!EE63)</f>
        <v>60</v>
      </c>
      <c r="AC56" s="152">
        <f>IF(ISBLANK(Výsledky!$EL$3),"",Výsledky!EL63)</f>
        <v>30</v>
      </c>
      <c r="AD56" s="152" t="str">
        <f>IF(ISBLANK(Výsledky!$ES$3),"",Výsledky!ES63)</f>
        <v>-</v>
      </c>
      <c r="AE56" s="152" t="str">
        <f>IF(ISBLANK(Výsledky!$EZ$3),"",Výsledky!EZ63)</f>
        <v>-</v>
      </c>
      <c r="AF56" s="152" t="str">
        <f>IF(ISBLANK(Výsledky!$FG$3),"",Výsledky!FG63)</f>
        <v>-</v>
      </c>
      <c r="AG56" s="152" t="str">
        <f>IF(ISBLANK(Výsledky!$FN$3),"",Výsledky!FN63)</f>
        <v>-</v>
      </c>
      <c r="AH56" s="152" t="str">
        <f>IF(ISBLANK(Výsledky!$FU$3),"",Výsledky!FU63)</f>
        <v>-</v>
      </c>
      <c r="AI56" s="152" t="str">
        <f>IF(ISBLANK(Výsledky!$GB$3),"",Výsledky!GB63)</f>
        <v>-</v>
      </c>
      <c r="AJ56" s="152" t="str">
        <f>IF(ISBLANK(Výsledky!$GI$3),"",Výsledky!GI63)</f>
        <v>-</v>
      </c>
      <c r="AK56" s="152" t="str">
        <f>IF(ISBLANK(Výsledky!$GP$3),"",Výsledky!GP63)</f>
        <v/>
      </c>
      <c r="AL56" s="152" t="str">
        <f>IF(ISBLANK(Výsledky!$GW$3),"",Výsledky!GW63)</f>
        <v>-</v>
      </c>
      <c r="AM56" s="152" t="str">
        <f>IF(ISBLANK(Výsledky!$HD$3),"",Výsledky!HD63)</f>
        <v>-</v>
      </c>
      <c r="AN56" s="152" t="str">
        <f>IF(ISBLANK(Výsledky!$HK$3),"",Výsledky!HK63)</f>
        <v>-</v>
      </c>
      <c r="AO56" s="152" t="str">
        <f>IF(ISBLANK(Výsledky!$HR$3),"",Výsledky!HR63)</f>
        <v>-</v>
      </c>
      <c r="AP56" s="152" t="str">
        <f>IF(ISBLANK(Výsledky!$HY$3),"",Výsledky!HY63)</f>
        <v>-</v>
      </c>
      <c r="AQ56" s="152" t="str">
        <f>IF(ISBLANK(Výsledky!$IF$3),"",Výsledky!IF63)</f>
        <v>-</v>
      </c>
      <c r="AR56" s="152" t="str">
        <f>IF(ISBLANK(Výsledky!$IM$3),"",Výsledky!IM63)</f>
        <v>-</v>
      </c>
      <c r="AS56" s="152" t="str">
        <f>IF(ISBLANK(Výsledky!$IT$3),"",Výsledky!IT63)</f>
        <v>-</v>
      </c>
      <c r="AT56" s="152" t="str">
        <f>IF(ISBLANK(Výsledky!$JA$3),"",Výsledky!JA63)</f>
        <v>-</v>
      </c>
      <c r="AU56" s="152" t="str">
        <f>IF(ISBLANK(Výsledky!$JH$3),"",Výsledky!JH63)</f>
        <v/>
      </c>
      <c r="AV56" s="152" t="str">
        <f>IF(ISBLANK(Výsledky!$JO$3),"",Výsledky!JO63)</f>
        <v/>
      </c>
      <c r="AW56" s="152" t="str">
        <f>IF(ISBLANK(Výsledky!$JV$3),"",Výsledky!JV63)</f>
        <v/>
      </c>
      <c r="AX56" s="152" t="str">
        <f>IF(ISBLANK(Výsledky!$KC$3),"",Výsledky!KC63)</f>
        <v/>
      </c>
      <c r="AY56" s="152" t="str">
        <f>IF(ISBLANK(Výsledky!$KJ$3),"",Výsledky!KJ63)</f>
        <v/>
      </c>
      <c r="AZ56" s="152" t="str">
        <f>IF(ISBLANK(Výsledky!$KQ$3),"",Výsledky!KQ63)</f>
        <v/>
      </c>
      <c r="BA56" s="152" t="str">
        <f>IF(ISBLANK(Výsledky!$KX$3),"",Výsledky!KX63)</f>
        <v/>
      </c>
      <c r="BB56" s="152" t="str">
        <f>IF(ISBLANK(Výsledky!$LE$3),"",Výsledky!LE63)</f>
        <v/>
      </c>
      <c r="BC56" s="152" t="str">
        <f>IF(ISBLANK(Výsledky!$LL$3),"",Výsledky!LL63)</f>
        <v/>
      </c>
      <c r="BD56" s="152" t="str">
        <f>IF(ISBLANK(Výsledky!$LS$3),"",Výsledky!LS63)</f>
        <v/>
      </c>
      <c r="BE56" s="152" t="str">
        <f>IF(ISBLANK(Výsledky!$LZ$3),"",Výsledky!LZ63)</f>
        <v/>
      </c>
      <c r="BF56" s="152" t="str">
        <f>IF(ISBLANK(Výsledky!$MG$3),"",Výsledky!MG63)</f>
        <v/>
      </c>
      <c r="BG56" s="152" t="str">
        <f>IF(ISBLANK(Výsledky!$MN$3),"",Výsledky!MN63)</f>
        <v/>
      </c>
      <c r="BH56" s="152" t="str">
        <f>IF(ISBLANK(Výsledky!$MU$3),"",Výsledky!MU63)</f>
        <v/>
      </c>
      <c r="BI56" s="152" t="str">
        <f>IF(ISBLANK(Výsledky!$NB$3),"",Výsledky!NB63)</f>
        <v/>
      </c>
      <c r="BJ56" s="152" t="str">
        <f>IF(ISBLANK(Výsledky!$NI$3),"",Výsledky!NI63)</f>
        <v/>
      </c>
      <c r="BK56" s="152" t="str">
        <f>IF(ISBLANK(Výsledky!$NP$3),"",Výsledky!NP63)</f>
        <v/>
      </c>
      <c r="BL56" s="152" t="str">
        <f>IF(ISBLANK(Výsledky!$NW$3),"",Výsledky!NW63)</f>
        <v/>
      </c>
      <c r="BM56" s="152" t="str">
        <f>IF(ISBLANK(Výsledky!$OD$3),"",Výsledky!OD63)</f>
        <v/>
      </c>
      <c r="BN56" s="152" t="str">
        <f>IF(ISBLANK(Výsledky!$OK$3),"",Výsledky!OK63)</f>
        <v/>
      </c>
      <c r="BO56" s="152" t="str">
        <f>IF(ISBLANK(Výsledky!$OR$3),"",Výsledky!OR63)</f>
        <v/>
      </c>
      <c r="BP56" s="152" t="str">
        <f>IF(ISBLANK(Výsledky!$OY$3),"",Výsledky!OY63)</f>
        <v/>
      </c>
      <c r="BQ56" s="152" t="str">
        <f>IF(ISBLANK(Výsledky!$PF$3),"",Výsledky!PF63)</f>
        <v/>
      </c>
      <c r="BR56" s="152" t="str">
        <f>IF(ISBLANK(Výsledky!$PM$3),"",Výsledky!PM63)</f>
        <v/>
      </c>
      <c r="BS56" s="152" t="str">
        <f>IF(ISBLANK(Výsledky!$PT$3),"",Výsledky!PT63)</f>
        <v/>
      </c>
      <c r="BT56" s="153" t="str">
        <f>IF(ISBLANK(Výsledky!$QA$3),"",Výsledky!QA63)</f>
        <v/>
      </c>
      <c r="BU56" s="6"/>
      <c r="BV56" s="10"/>
      <c r="BW56" s="11" t="str">
        <f>Tipy!B59</f>
        <v>Matej14</v>
      </c>
      <c r="BX56" s="9">
        <f t="shared" si="1"/>
        <v>44</v>
      </c>
      <c r="BY56" s="9">
        <f t="shared" si="2"/>
        <v>24</v>
      </c>
      <c r="BZ56" s="9">
        <f t="shared" si="3"/>
        <v>37</v>
      </c>
      <c r="CA56" s="9">
        <f t="shared" si="4"/>
        <v>60</v>
      </c>
      <c r="CB56" s="9">
        <f t="shared" si="5"/>
        <v>66</v>
      </c>
      <c r="CC56" s="9">
        <f t="shared" si="6"/>
        <v>70</v>
      </c>
      <c r="CD56" s="9">
        <f t="shared" si="7"/>
        <v>66</v>
      </c>
      <c r="CE56" s="9" t="e">
        <f t="shared" si="8"/>
        <v>#N/A</v>
      </c>
      <c r="CF56" s="9" t="e">
        <f t="shared" si="9"/>
        <v>#N/A</v>
      </c>
      <c r="CG56" s="9" t="e">
        <f t="shared" si="10"/>
        <v>#N/A</v>
      </c>
      <c r="CH56" s="9" t="e">
        <f t="shared" si="11"/>
        <v>#N/A</v>
      </c>
      <c r="CI56" s="9" t="e">
        <f t="shared" si="12"/>
        <v>#N/A</v>
      </c>
      <c r="CJ56" s="9" t="e">
        <f t="shared" si="13"/>
        <v>#N/A</v>
      </c>
      <c r="CK56" s="9" t="e">
        <f t="shared" si="14"/>
        <v>#N/A</v>
      </c>
      <c r="CL56" s="9" t="e">
        <f t="shared" si="15"/>
        <v>#N/A</v>
      </c>
      <c r="CM56" s="9" t="e">
        <f t="shared" si="16"/>
        <v>#N/A</v>
      </c>
      <c r="CN56" s="9" t="e">
        <f t="shared" si="17"/>
        <v>#N/A</v>
      </c>
      <c r="CO56" s="9" t="e">
        <f t="shared" si="18"/>
        <v>#N/A</v>
      </c>
      <c r="CP56" s="9" t="e">
        <f t="shared" si="19"/>
        <v>#N/A</v>
      </c>
      <c r="CQ56" s="9" t="e">
        <f t="shared" si="20"/>
        <v>#N/A</v>
      </c>
      <c r="CR56" s="9" t="e">
        <f t="shared" si="21"/>
        <v>#N/A</v>
      </c>
      <c r="CS56" s="9" t="e">
        <f t="shared" si="22"/>
        <v>#N/A</v>
      </c>
      <c r="CT56" s="9" t="e">
        <f t="shared" si="23"/>
        <v>#N/A</v>
      </c>
      <c r="CU56" s="9" t="e">
        <f t="shared" si="24"/>
        <v>#N/A</v>
      </c>
      <c r="CV56" s="9" t="e">
        <f t="shared" si="25"/>
        <v>#N/A</v>
      </c>
      <c r="CW56" s="9" t="e">
        <f t="shared" si="26"/>
        <v>#N/A</v>
      </c>
      <c r="CX56" s="9" t="e">
        <f t="shared" si="27"/>
        <v>#N/A</v>
      </c>
      <c r="CY56" s="9" t="e">
        <f t="shared" si="28"/>
        <v>#N/A</v>
      </c>
      <c r="CZ56" s="9" t="e">
        <f t="shared" si="29"/>
        <v>#N/A</v>
      </c>
      <c r="DA56" s="9" t="e">
        <f t="shared" si="30"/>
        <v>#N/A</v>
      </c>
      <c r="DB56" s="9" t="e">
        <f t="shared" si="31"/>
        <v>#N/A</v>
      </c>
      <c r="DC56" s="9" t="e">
        <f t="shared" si="32"/>
        <v>#N/A</v>
      </c>
      <c r="DD56" s="9" t="e">
        <f t="shared" si="33"/>
        <v>#N/A</v>
      </c>
      <c r="DE56" s="9" t="e">
        <f t="shared" si="34"/>
        <v>#N/A</v>
      </c>
      <c r="DF56" s="9" t="e">
        <f t="shared" si="35"/>
        <v>#N/A</v>
      </c>
      <c r="DG56" s="9" t="e">
        <f t="shared" si="36"/>
        <v>#N/A</v>
      </c>
      <c r="DH56" s="9" t="e">
        <f t="shared" si="37"/>
        <v>#N/A</v>
      </c>
      <c r="DI56" s="9" t="e">
        <f t="shared" si="38"/>
        <v>#N/A</v>
      </c>
      <c r="DJ56" s="9" t="e">
        <f t="shared" si="39"/>
        <v>#N/A</v>
      </c>
      <c r="DK56" s="9" t="e">
        <f t="shared" si="40"/>
        <v>#N/A</v>
      </c>
      <c r="DL56" s="9" t="e">
        <f t="shared" si="41"/>
        <v>#N/A</v>
      </c>
      <c r="DM56" s="9" t="e">
        <f t="shared" si="42"/>
        <v>#N/A</v>
      </c>
      <c r="DN56" s="9" t="e">
        <f t="shared" si="43"/>
        <v>#N/A</v>
      </c>
      <c r="DO56" s="9" t="e">
        <f t="shared" si="44"/>
        <v>#N/A</v>
      </c>
      <c r="DP56" s="9" t="e">
        <f t="shared" si="45"/>
        <v>#N/A</v>
      </c>
      <c r="DQ56" s="9" t="e">
        <f t="shared" si="46"/>
        <v>#N/A</v>
      </c>
      <c r="DR56" s="9" t="e">
        <f t="shared" si="47"/>
        <v>#N/A</v>
      </c>
      <c r="DS56" s="9" t="e">
        <f t="shared" si="48"/>
        <v>#N/A</v>
      </c>
      <c r="DT56" s="9" t="e">
        <f t="shared" si="49"/>
        <v>#N/A</v>
      </c>
      <c r="DU56" s="9" t="e">
        <f t="shared" si="50"/>
        <v>#N/A</v>
      </c>
      <c r="DV56" s="9" t="e">
        <f t="shared" si="51"/>
        <v>#N/A</v>
      </c>
      <c r="DW56" s="9" t="e">
        <f t="shared" si="52"/>
        <v>#N/A</v>
      </c>
      <c r="DX56" s="9" t="e">
        <f t="shared" si="53"/>
        <v>#N/A</v>
      </c>
      <c r="DY56" s="9" t="e">
        <f t="shared" si="54"/>
        <v>#N/A</v>
      </c>
      <c r="DZ56" s="9" t="e">
        <f t="shared" si="55"/>
        <v>#N/A</v>
      </c>
      <c r="EA56" s="9" t="e">
        <f t="shared" si="56"/>
        <v>#N/A</v>
      </c>
      <c r="EB56" s="9" t="e">
        <f t="shared" si="57"/>
        <v>#N/A</v>
      </c>
      <c r="EC56" s="9" t="e">
        <f t="shared" si="58"/>
        <v>#N/A</v>
      </c>
      <c r="ED56" s="9" t="e">
        <f t="shared" si="59"/>
        <v>#N/A</v>
      </c>
      <c r="EE56" s="9" t="e">
        <f t="shared" si="60"/>
        <v>#N/A</v>
      </c>
      <c r="EF56" s="9" t="e">
        <f t="shared" si="61"/>
        <v>#N/A</v>
      </c>
      <c r="EG56" s="9" t="e">
        <f t="shared" si="62"/>
        <v>#N/A</v>
      </c>
      <c r="EH56" s="9" t="e">
        <f t="shared" si="63"/>
        <v>#N/A</v>
      </c>
    </row>
    <row r="57" spans="1:138" ht="15.75" customHeight="1">
      <c r="A57" s="1"/>
      <c r="B57" s="155" t="s">
        <v>221</v>
      </c>
      <c r="C57" s="161">
        <f>Tipy!A17</f>
        <v>11</v>
      </c>
      <c r="D57" s="179" t="str">
        <f>Tipy!B17</f>
        <v>Creyzy</v>
      </c>
      <c r="E57" s="308">
        <f t="shared" si="64"/>
        <v>800</v>
      </c>
      <c r="F57" s="306">
        <f>IF(ISBLANK(Výsledky!$I$3),"-",SUM(J57:M57,O57,Q57,S57:T57,V57,X57,Z57:AA57,AC57:AE57,AG57:AI57,AK57:AM57,AP57,AR57,AT57:AU57,AW57:AX57,BA57,BC57:BD57,BF57,BH57,BJ57,BL57,BN57,BP57,BR57:BS57))</f>
        <v>470</v>
      </c>
      <c r="G57" s="151">
        <f>IF(ISBLANK(Výsledky!$AK$3),"-",SUM(N57,R57,U57,Y57,AB57,AF57,AV57,BB57,BG57,BI57,BM57,BO57,BT57))</f>
        <v>210</v>
      </c>
      <c r="H57" s="151">
        <f>IF(ISBLANK(Výsledky!$AY$3),"-",SUM(P57,W57,AJ57,AO57,AQ57,AY57))</f>
        <v>120</v>
      </c>
      <c r="I57" s="167">
        <f>IF(ISBLANK(Výsledky!$HK$3),"-",SUM(AN57,AS57,AZ57,BE57,BK57,BQ57))</f>
        <v>0</v>
      </c>
      <c r="J57" s="164">
        <f>IF(ISBLANK(Výsledky!$I$3),"",Výsledky!I23)</f>
        <v>60</v>
      </c>
      <c r="K57" s="152">
        <f>IF(ISBLANK(Výsledky!$P$3),"",Výsledky!P23)</f>
        <v>60</v>
      </c>
      <c r="L57" s="152">
        <f>IF(ISBLANK(Výsledky!$W$3),"",Výsledky!W23)</f>
        <v>10</v>
      </c>
      <c r="M57" s="152">
        <f>IF(ISBLANK(Výsledky!$AD$3),"",Výsledky!AD23)</f>
        <v>30</v>
      </c>
      <c r="N57" s="152">
        <f>IF(ISBLANK(Výsledky!$AK$3),"",Výsledky!AK23)</f>
        <v>30</v>
      </c>
      <c r="O57" s="152">
        <f>IF(ISBLANK(Výsledky!$AR$3),"",Výsledky!AR23)</f>
        <v>80</v>
      </c>
      <c r="P57" s="152">
        <f>IF(ISBLANK(Výsledky!$AY$3),"",Výsledky!AY23)</f>
        <v>70</v>
      </c>
      <c r="Q57" s="152">
        <f>IF(ISBLANK(Výsledky!$BF$3),"",Výsledky!BF23)</f>
        <v>40</v>
      </c>
      <c r="R57" s="152">
        <f>IF(ISBLANK(Výsledky!$BM$3),"",Výsledky!BM23)</f>
        <v>50</v>
      </c>
      <c r="S57" s="152">
        <f>IF(ISBLANK(Výsledky!$BT$3),"",Výsledky!BT23)</f>
        <v>50</v>
      </c>
      <c r="T57" s="152" t="str">
        <f>IF(ISBLANK(Výsledky!$CA$3),"",Výsledky!CA23)</f>
        <v>-</v>
      </c>
      <c r="U57" s="152">
        <f>IF(ISBLANK(Výsledky!$CH$3),"",Výsledky!CH23)</f>
        <v>0</v>
      </c>
      <c r="V57" s="152">
        <f>IF(ISBLANK(Výsledky!$CO$3),"",Výsledky!CO23)</f>
        <v>20</v>
      </c>
      <c r="W57" s="152">
        <f>IF(ISBLANK(Výsledky!$CV$3),"",Výsledky!CV23)</f>
        <v>50</v>
      </c>
      <c r="X57" s="152">
        <f>IF(ISBLANK(Výsledky!$DC$3),"",Výsledky!DC23)</f>
        <v>0</v>
      </c>
      <c r="Y57" s="152">
        <f>IF(ISBLANK(Výsledky!$DJ$3),"",Výsledky!DJ23)</f>
        <v>70</v>
      </c>
      <c r="Z57" s="152" t="str">
        <f>IF(ISBLANK(Výsledky!$DQ$3),"",Výsledky!DQ23)</f>
        <v>-</v>
      </c>
      <c r="AA57" s="152">
        <f>IF(ISBLANK(Výsledky!$DX$3),"",Výsledky!DX23)</f>
        <v>70</v>
      </c>
      <c r="AB57" s="152">
        <f>IF(ISBLANK(Výsledky!$EE$3),"",Výsledky!EE23)</f>
        <v>60</v>
      </c>
      <c r="AC57" s="152" t="str">
        <f>IF(ISBLANK(Výsledky!$EL$3),"",Výsledky!EL23)</f>
        <v>-</v>
      </c>
      <c r="AD57" s="152">
        <f>IF(ISBLANK(Výsledky!$ES$3),"",Výsledky!ES23)</f>
        <v>50</v>
      </c>
      <c r="AE57" s="152" t="str">
        <f>IF(ISBLANK(Výsledky!$EZ$3),"",Výsledky!EZ23)</f>
        <v>-</v>
      </c>
      <c r="AF57" s="152" t="str">
        <f>IF(ISBLANK(Výsledky!$FG$3),"",Výsledky!FG23)</f>
        <v>-</v>
      </c>
      <c r="AG57" s="152" t="str">
        <f>IF(ISBLANK(Výsledky!$FN$3),"",Výsledky!FN23)</f>
        <v>-</v>
      </c>
      <c r="AH57" s="152" t="str">
        <f>IF(ISBLANK(Výsledky!$FU$3),"",Výsledky!FU23)</f>
        <v>-</v>
      </c>
      <c r="AI57" s="152" t="str">
        <f>IF(ISBLANK(Výsledky!$GB$3),"",Výsledky!GB23)</f>
        <v>-</v>
      </c>
      <c r="AJ57" s="152" t="str">
        <f>IF(ISBLANK(Výsledky!$GI$3),"",Výsledky!GI23)</f>
        <v>-</v>
      </c>
      <c r="AK57" s="152" t="str">
        <f>IF(ISBLANK(Výsledky!$GP$3),"",Výsledky!GP23)</f>
        <v/>
      </c>
      <c r="AL57" s="152" t="str">
        <f>IF(ISBLANK(Výsledky!$GW$3),"",Výsledky!GW23)</f>
        <v>-</v>
      </c>
      <c r="AM57" s="152" t="str">
        <f>IF(ISBLANK(Výsledky!$HD$3),"",Výsledky!HD23)</f>
        <v>-</v>
      </c>
      <c r="AN57" s="152" t="str">
        <f>IF(ISBLANK(Výsledky!$HK$3),"",Výsledky!HK23)</f>
        <v>-</v>
      </c>
      <c r="AO57" s="152" t="str">
        <f>IF(ISBLANK(Výsledky!$HR$3),"",Výsledky!HR23)</f>
        <v>-</v>
      </c>
      <c r="AP57" s="152" t="str">
        <f>IF(ISBLANK(Výsledky!$HY$3),"",Výsledky!HY23)</f>
        <v>-</v>
      </c>
      <c r="AQ57" s="152" t="str">
        <f>IF(ISBLANK(Výsledky!$IF$3),"",Výsledky!IF23)</f>
        <v>-</v>
      </c>
      <c r="AR57" s="152" t="str">
        <f>IF(ISBLANK(Výsledky!$IM$3),"",Výsledky!IM23)</f>
        <v>-</v>
      </c>
      <c r="AS57" s="152" t="str">
        <f>IF(ISBLANK(Výsledky!$IT$3),"",Výsledky!IT23)</f>
        <v>-</v>
      </c>
      <c r="AT57" s="152" t="str">
        <f>IF(ISBLANK(Výsledky!$JA$3),"",Výsledky!JA23)</f>
        <v>-</v>
      </c>
      <c r="AU57" s="152" t="str">
        <f>IF(ISBLANK(Výsledky!$JH$3),"",Výsledky!JH23)</f>
        <v/>
      </c>
      <c r="AV57" s="152" t="str">
        <f>IF(ISBLANK(Výsledky!$JO$3),"",Výsledky!JO23)</f>
        <v/>
      </c>
      <c r="AW57" s="152" t="str">
        <f>IF(ISBLANK(Výsledky!$JV$3),"",Výsledky!JV23)</f>
        <v/>
      </c>
      <c r="AX57" s="152" t="str">
        <f>IF(ISBLANK(Výsledky!$KC$3),"",Výsledky!KC23)</f>
        <v/>
      </c>
      <c r="AY57" s="152" t="str">
        <f>IF(ISBLANK(Výsledky!$KJ$3),"",Výsledky!KJ23)</f>
        <v/>
      </c>
      <c r="AZ57" s="152" t="str">
        <f>IF(ISBLANK(Výsledky!$KQ$3),"",Výsledky!KQ23)</f>
        <v/>
      </c>
      <c r="BA57" s="152" t="str">
        <f>IF(ISBLANK(Výsledky!$KX$3),"",Výsledky!KX23)</f>
        <v/>
      </c>
      <c r="BB57" s="152" t="str">
        <f>IF(ISBLANK(Výsledky!$LE$3),"",Výsledky!LE23)</f>
        <v/>
      </c>
      <c r="BC57" s="152" t="str">
        <f>IF(ISBLANK(Výsledky!$LL$3),"",Výsledky!LL23)</f>
        <v/>
      </c>
      <c r="BD57" s="152" t="str">
        <f>IF(ISBLANK(Výsledky!$LS$3),"",Výsledky!LS23)</f>
        <v/>
      </c>
      <c r="BE57" s="152" t="str">
        <f>IF(ISBLANK(Výsledky!$LZ$3),"",Výsledky!LZ23)</f>
        <v/>
      </c>
      <c r="BF57" s="152" t="str">
        <f>IF(ISBLANK(Výsledky!$MG$3),"",Výsledky!MG23)</f>
        <v/>
      </c>
      <c r="BG57" s="152" t="str">
        <f>IF(ISBLANK(Výsledky!$MN$3),"",Výsledky!MN23)</f>
        <v/>
      </c>
      <c r="BH57" s="152" t="str">
        <f>IF(ISBLANK(Výsledky!$MU$3),"",Výsledky!MU23)</f>
        <v/>
      </c>
      <c r="BI57" s="152" t="str">
        <f>IF(ISBLANK(Výsledky!$NB$3),"",Výsledky!NB23)</f>
        <v/>
      </c>
      <c r="BJ57" s="152" t="str">
        <f>IF(ISBLANK(Výsledky!$NI$3),"",Výsledky!NI23)</f>
        <v/>
      </c>
      <c r="BK57" s="152" t="str">
        <f>IF(ISBLANK(Výsledky!$NP$3),"",Výsledky!NP23)</f>
        <v/>
      </c>
      <c r="BL57" s="152" t="str">
        <f>IF(ISBLANK(Výsledky!$NW$3),"",Výsledky!NW23)</f>
        <v/>
      </c>
      <c r="BM57" s="152" t="str">
        <f>IF(ISBLANK(Výsledky!$OD$3),"",Výsledky!OD23)</f>
        <v/>
      </c>
      <c r="BN57" s="152" t="str">
        <f>IF(ISBLANK(Výsledky!$OK$3),"",Výsledky!OK23)</f>
        <v/>
      </c>
      <c r="BO57" s="152" t="str">
        <f>IF(ISBLANK(Výsledky!$OR$3),"",Výsledky!OR23)</f>
        <v/>
      </c>
      <c r="BP57" s="152" t="str">
        <f>IF(ISBLANK(Výsledky!$OY$3),"",Výsledky!OY23)</f>
        <v/>
      </c>
      <c r="BQ57" s="152" t="str">
        <f>IF(ISBLANK(Výsledky!$PF$3),"",Výsledky!PF23)</f>
        <v/>
      </c>
      <c r="BR57" s="152" t="str">
        <f>IF(ISBLANK(Výsledky!$PM$3),"",Výsledky!PM23)</f>
        <v/>
      </c>
      <c r="BS57" s="152" t="str">
        <f>IF(ISBLANK(Výsledky!$PT$3),"",Výsledky!PT23)</f>
        <v/>
      </c>
      <c r="BT57" s="153" t="str">
        <f>IF(ISBLANK(Výsledky!$QA$3),"",Výsledky!QA23)</f>
        <v/>
      </c>
      <c r="BU57" s="6"/>
      <c r="BV57" s="10"/>
      <c r="BW57" s="11" t="str">
        <f>Tipy!B60</f>
        <v>MaverickLFC</v>
      </c>
      <c r="BX57" s="9">
        <f t="shared" si="1"/>
        <v>71</v>
      </c>
      <c r="BY57" s="9">
        <f t="shared" si="2"/>
        <v>49</v>
      </c>
      <c r="BZ57" s="9">
        <f t="shared" si="3"/>
        <v>66</v>
      </c>
      <c r="CA57" s="9">
        <f t="shared" si="4"/>
        <v>76</v>
      </c>
      <c r="CB57" s="9">
        <f t="shared" si="5"/>
        <v>80</v>
      </c>
      <c r="CC57" s="9">
        <f t="shared" si="6"/>
        <v>81</v>
      </c>
      <c r="CD57" s="9">
        <f t="shared" si="7"/>
        <v>81</v>
      </c>
      <c r="CE57" s="9" t="e">
        <f t="shared" si="8"/>
        <v>#N/A</v>
      </c>
      <c r="CF57" s="9" t="e">
        <f t="shared" si="9"/>
        <v>#N/A</v>
      </c>
      <c r="CG57" s="9" t="e">
        <f t="shared" si="10"/>
        <v>#N/A</v>
      </c>
      <c r="CH57" s="9" t="e">
        <f t="shared" si="11"/>
        <v>#N/A</v>
      </c>
      <c r="CI57" s="9" t="e">
        <f t="shared" si="12"/>
        <v>#N/A</v>
      </c>
      <c r="CJ57" s="9" t="e">
        <f t="shared" si="13"/>
        <v>#N/A</v>
      </c>
      <c r="CK57" s="9" t="e">
        <f t="shared" si="14"/>
        <v>#N/A</v>
      </c>
      <c r="CL57" s="9" t="e">
        <f t="shared" si="15"/>
        <v>#N/A</v>
      </c>
      <c r="CM57" s="9" t="e">
        <f t="shared" si="16"/>
        <v>#N/A</v>
      </c>
      <c r="CN57" s="9" t="e">
        <f t="shared" si="17"/>
        <v>#N/A</v>
      </c>
      <c r="CO57" s="9" t="e">
        <f t="shared" si="18"/>
        <v>#N/A</v>
      </c>
      <c r="CP57" s="9" t="e">
        <f t="shared" si="19"/>
        <v>#N/A</v>
      </c>
      <c r="CQ57" s="9" t="e">
        <f t="shared" si="20"/>
        <v>#N/A</v>
      </c>
      <c r="CR57" s="9" t="e">
        <f t="shared" si="21"/>
        <v>#N/A</v>
      </c>
      <c r="CS57" s="9" t="e">
        <f t="shared" si="22"/>
        <v>#N/A</v>
      </c>
      <c r="CT57" s="9" t="e">
        <f t="shared" si="23"/>
        <v>#N/A</v>
      </c>
      <c r="CU57" s="9" t="e">
        <f t="shared" si="24"/>
        <v>#N/A</v>
      </c>
      <c r="CV57" s="9" t="e">
        <f t="shared" si="25"/>
        <v>#N/A</v>
      </c>
      <c r="CW57" s="9" t="e">
        <f t="shared" si="26"/>
        <v>#N/A</v>
      </c>
      <c r="CX57" s="9" t="e">
        <f t="shared" si="27"/>
        <v>#N/A</v>
      </c>
      <c r="CY57" s="9" t="e">
        <f t="shared" si="28"/>
        <v>#N/A</v>
      </c>
      <c r="CZ57" s="9" t="e">
        <f t="shared" si="29"/>
        <v>#N/A</v>
      </c>
      <c r="DA57" s="9" t="e">
        <f t="shared" si="30"/>
        <v>#N/A</v>
      </c>
      <c r="DB57" s="9" t="e">
        <f t="shared" si="31"/>
        <v>#N/A</v>
      </c>
      <c r="DC57" s="9" t="e">
        <f t="shared" si="32"/>
        <v>#N/A</v>
      </c>
      <c r="DD57" s="9" t="e">
        <f t="shared" si="33"/>
        <v>#N/A</v>
      </c>
      <c r="DE57" s="9" t="e">
        <f t="shared" si="34"/>
        <v>#N/A</v>
      </c>
      <c r="DF57" s="9" t="e">
        <f t="shared" si="35"/>
        <v>#N/A</v>
      </c>
      <c r="DG57" s="9" t="e">
        <f t="shared" si="36"/>
        <v>#N/A</v>
      </c>
      <c r="DH57" s="9" t="e">
        <f t="shared" si="37"/>
        <v>#N/A</v>
      </c>
      <c r="DI57" s="9" t="e">
        <f t="shared" si="38"/>
        <v>#N/A</v>
      </c>
      <c r="DJ57" s="9" t="e">
        <f t="shared" si="39"/>
        <v>#N/A</v>
      </c>
      <c r="DK57" s="9" t="e">
        <f t="shared" si="40"/>
        <v>#N/A</v>
      </c>
      <c r="DL57" s="9" t="e">
        <f t="shared" si="41"/>
        <v>#N/A</v>
      </c>
      <c r="DM57" s="9" t="e">
        <f t="shared" si="42"/>
        <v>#N/A</v>
      </c>
      <c r="DN57" s="9" t="e">
        <f t="shared" si="43"/>
        <v>#N/A</v>
      </c>
      <c r="DO57" s="9" t="e">
        <f t="shared" si="44"/>
        <v>#N/A</v>
      </c>
      <c r="DP57" s="9" t="e">
        <f t="shared" si="45"/>
        <v>#N/A</v>
      </c>
      <c r="DQ57" s="9" t="e">
        <f t="shared" si="46"/>
        <v>#N/A</v>
      </c>
      <c r="DR57" s="9" t="e">
        <f t="shared" si="47"/>
        <v>#N/A</v>
      </c>
      <c r="DS57" s="9" t="e">
        <f t="shared" si="48"/>
        <v>#N/A</v>
      </c>
      <c r="DT57" s="9" t="e">
        <f t="shared" si="49"/>
        <v>#N/A</v>
      </c>
      <c r="DU57" s="9" t="e">
        <f t="shared" si="50"/>
        <v>#N/A</v>
      </c>
      <c r="DV57" s="9" t="e">
        <f t="shared" si="51"/>
        <v>#N/A</v>
      </c>
      <c r="DW57" s="9" t="e">
        <f t="shared" si="52"/>
        <v>#N/A</v>
      </c>
      <c r="DX57" s="9" t="e">
        <f t="shared" si="53"/>
        <v>#N/A</v>
      </c>
      <c r="DY57" s="9" t="e">
        <f t="shared" si="54"/>
        <v>#N/A</v>
      </c>
      <c r="DZ57" s="9" t="e">
        <f t="shared" si="55"/>
        <v>#N/A</v>
      </c>
      <c r="EA57" s="9" t="e">
        <f t="shared" si="56"/>
        <v>#N/A</v>
      </c>
      <c r="EB57" s="9" t="e">
        <f t="shared" si="57"/>
        <v>#N/A</v>
      </c>
      <c r="EC57" s="9" t="e">
        <f t="shared" si="58"/>
        <v>#N/A</v>
      </c>
      <c r="ED57" s="9" t="e">
        <f t="shared" si="59"/>
        <v>#N/A</v>
      </c>
      <c r="EE57" s="9" t="e">
        <f t="shared" si="60"/>
        <v>#N/A</v>
      </c>
      <c r="EF57" s="9" t="e">
        <f t="shared" si="61"/>
        <v>#N/A</v>
      </c>
      <c r="EG57" s="9" t="e">
        <f t="shared" si="62"/>
        <v>#N/A</v>
      </c>
      <c r="EH57" s="9" t="e">
        <f t="shared" si="63"/>
        <v>#N/A</v>
      </c>
    </row>
    <row r="58" spans="1:138" ht="15.75" customHeight="1">
      <c r="A58" s="1"/>
      <c r="B58" s="155" t="s">
        <v>222</v>
      </c>
      <c r="C58" s="161">
        <f>Tipy!A52</f>
        <v>54</v>
      </c>
      <c r="D58" s="179" t="str">
        <f>Tipy!B52</f>
        <v>Marek</v>
      </c>
      <c r="E58" s="308">
        <f t="shared" si="64"/>
        <v>790</v>
      </c>
      <c r="F58" s="306">
        <f>IF(ISBLANK(Výsledky!$I$3),"-",SUM(J58:M58,O58,Q58,S58:T58,V58,X58,Z58:AA58,AC58:AE58,AG58:AI58,AK58:AM58,AP58,AR58,AT58:AU58,AW58:AX58,BA58,BC58:BD58,BF58,BH58,BJ58,BL58,BN58,BP58,BR58:BS58))</f>
        <v>600</v>
      </c>
      <c r="G58" s="151">
        <f>IF(ISBLANK(Výsledky!$AK$3),"-",SUM(N58,R58,U58,Y58,AB58,AF58,AV58,BB58,BG58,BI58,BM58,BO58,BT58))</f>
        <v>110</v>
      </c>
      <c r="H58" s="151">
        <f>IF(ISBLANK(Výsledky!$AY$3),"-",SUM(P58,W58,AJ58,AO58,AQ58,AY58))</f>
        <v>80</v>
      </c>
      <c r="I58" s="167">
        <f>IF(ISBLANK(Výsledky!$HK$3),"-",SUM(AN58,AS58,AZ58,BE58,BK58,BQ58))</f>
        <v>0</v>
      </c>
      <c r="J58" s="164">
        <f>IF(ISBLANK(Výsledky!$I$3),"",Výsledky!I58)</f>
        <v>50</v>
      </c>
      <c r="K58" s="152">
        <f>IF(ISBLANK(Výsledky!$P$3),"",Výsledky!P58)</f>
        <v>40</v>
      </c>
      <c r="L58" s="152">
        <f>IF(ISBLANK(Výsledky!$W$3),"",Výsledky!W58)</f>
        <v>80</v>
      </c>
      <c r="M58" s="152">
        <f>IF(ISBLANK(Výsledky!$AD$3),"",Výsledky!AD58)</f>
        <v>50</v>
      </c>
      <c r="N58" s="152" t="str">
        <f>IF(ISBLANK(Výsledky!$AK$3),"",Výsledky!AK58)</f>
        <v>-</v>
      </c>
      <c r="O58" s="152">
        <f>IF(ISBLANK(Výsledky!$AR$3),"",Výsledky!AR58)</f>
        <v>30</v>
      </c>
      <c r="P58" s="152">
        <f>IF(ISBLANK(Výsledky!$AY$3),"",Výsledky!AY58)</f>
        <v>30</v>
      </c>
      <c r="Q58" s="152">
        <f>IF(ISBLANK(Výsledky!$BF$3),"",Výsledky!BF58)</f>
        <v>30</v>
      </c>
      <c r="R58" s="152">
        <f>IF(ISBLANK(Výsledky!$BM$3),"",Výsledky!BM58)</f>
        <v>50</v>
      </c>
      <c r="S58" s="152">
        <f>IF(ISBLANK(Výsledky!$BT$3),"",Výsledky!BT58)</f>
        <v>40</v>
      </c>
      <c r="T58" s="152">
        <f>IF(ISBLANK(Výsledky!$CA$3),"",Výsledky!CA58)</f>
        <v>50</v>
      </c>
      <c r="U58" s="152">
        <f>IF(ISBLANK(Výsledky!$CH$3),"",Výsledky!CH58)</f>
        <v>60</v>
      </c>
      <c r="V58" s="152">
        <f>IF(ISBLANK(Výsledky!$CO$3),"",Výsledky!CO58)</f>
        <v>40</v>
      </c>
      <c r="W58" s="152">
        <f>IF(ISBLANK(Výsledky!$CV$3),"",Výsledky!CV58)</f>
        <v>50</v>
      </c>
      <c r="X58" s="152">
        <f>IF(ISBLANK(Výsledky!$DC$3),"",Výsledky!DC58)</f>
        <v>0</v>
      </c>
      <c r="Y58" s="152" t="str">
        <f>IF(ISBLANK(Výsledky!$DJ$3),"",Výsledky!DJ58)</f>
        <v>-</v>
      </c>
      <c r="Z58" s="152">
        <f>IF(ISBLANK(Výsledky!$DQ$3),"",Výsledky!DQ58)</f>
        <v>0</v>
      </c>
      <c r="AA58" s="152">
        <f>IF(ISBLANK(Výsledky!$DX$3),"",Výsledky!DX58)</f>
        <v>60</v>
      </c>
      <c r="AB58" s="152" t="str">
        <f>IF(ISBLANK(Výsledky!$EE$3),"",Výsledky!EE58)</f>
        <v>-</v>
      </c>
      <c r="AC58" s="152">
        <f>IF(ISBLANK(Výsledky!$EL$3),"",Výsledky!EL58)</f>
        <v>40</v>
      </c>
      <c r="AD58" s="152">
        <f>IF(ISBLANK(Výsledky!$ES$3),"",Výsledky!ES58)</f>
        <v>60</v>
      </c>
      <c r="AE58" s="152">
        <f>IF(ISBLANK(Výsledky!$EZ$3),"",Výsledky!EZ58)</f>
        <v>30</v>
      </c>
      <c r="AF58" s="152" t="str">
        <f>IF(ISBLANK(Výsledky!$FG$3),"",Výsledky!FG58)</f>
        <v>-</v>
      </c>
      <c r="AG58" s="152" t="str">
        <f>IF(ISBLANK(Výsledky!$FN$3),"",Výsledky!FN58)</f>
        <v>-</v>
      </c>
      <c r="AH58" s="152" t="str">
        <f>IF(ISBLANK(Výsledky!$FU$3),"",Výsledky!FU58)</f>
        <v>-</v>
      </c>
      <c r="AI58" s="152" t="str">
        <f>IF(ISBLANK(Výsledky!$GB$3),"",Výsledky!GB58)</f>
        <v>-</v>
      </c>
      <c r="AJ58" s="152" t="str">
        <f>IF(ISBLANK(Výsledky!$GI$3),"",Výsledky!GI58)</f>
        <v>-</v>
      </c>
      <c r="AK58" s="152" t="str">
        <f>IF(ISBLANK(Výsledky!$GP$3),"",Výsledky!GP58)</f>
        <v/>
      </c>
      <c r="AL58" s="152" t="str">
        <f>IF(ISBLANK(Výsledky!$GW$3),"",Výsledky!GW58)</f>
        <v>-</v>
      </c>
      <c r="AM58" s="152" t="str">
        <f>IF(ISBLANK(Výsledky!$HD$3),"",Výsledky!HD58)</f>
        <v>-</v>
      </c>
      <c r="AN58" s="152" t="str">
        <f>IF(ISBLANK(Výsledky!$HK$3),"",Výsledky!HK58)</f>
        <v>-</v>
      </c>
      <c r="AO58" s="152" t="str">
        <f>IF(ISBLANK(Výsledky!$HR$3),"",Výsledky!HR58)</f>
        <v>-</v>
      </c>
      <c r="AP58" s="152" t="str">
        <f>IF(ISBLANK(Výsledky!$HY$3),"",Výsledky!HY58)</f>
        <v>-</v>
      </c>
      <c r="AQ58" s="152" t="str">
        <f>IF(ISBLANK(Výsledky!$IF$3),"",Výsledky!IF58)</f>
        <v>-</v>
      </c>
      <c r="AR58" s="152" t="str">
        <f>IF(ISBLANK(Výsledky!$IM$3),"",Výsledky!IM58)</f>
        <v>-</v>
      </c>
      <c r="AS58" s="152" t="str">
        <f>IF(ISBLANK(Výsledky!$IT$3),"",Výsledky!IT58)</f>
        <v>-</v>
      </c>
      <c r="AT58" s="152" t="str">
        <f>IF(ISBLANK(Výsledky!$JA$3),"",Výsledky!JA58)</f>
        <v>-</v>
      </c>
      <c r="AU58" s="152" t="str">
        <f>IF(ISBLANK(Výsledky!$JH$3),"",Výsledky!JH58)</f>
        <v/>
      </c>
      <c r="AV58" s="152" t="str">
        <f>IF(ISBLANK(Výsledky!$JO$3),"",Výsledky!JO58)</f>
        <v/>
      </c>
      <c r="AW58" s="152" t="str">
        <f>IF(ISBLANK(Výsledky!$JV$3),"",Výsledky!JV58)</f>
        <v/>
      </c>
      <c r="AX58" s="152" t="str">
        <f>IF(ISBLANK(Výsledky!$KC$3),"",Výsledky!KC58)</f>
        <v/>
      </c>
      <c r="AY58" s="152" t="str">
        <f>IF(ISBLANK(Výsledky!$KJ$3),"",Výsledky!KJ58)</f>
        <v/>
      </c>
      <c r="AZ58" s="152" t="str">
        <f>IF(ISBLANK(Výsledky!$KQ$3),"",Výsledky!KQ58)</f>
        <v/>
      </c>
      <c r="BA58" s="152" t="str">
        <f>IF(ISBLANK(Výsledky!$KX$3),"",Výsledky!KX58)</f>
        <v/>
      </c>
      <c r="BB58" s="152" t="str">
        <f>IF(ISBLANK(Výsledky!$LE$3),"",Výsledky!LE58)</f>
        <v/>
      </c>
      <c r="BC58" s="152" t="str">
        <f>IF(ISBLANK(Výsledky!$LL$3),"",Výsledky!LL58)</f>
        <v/>
      </c>
      <c r="BD58" s="152" t="str">
        <f>IF(ISBLANK(Výsledky!$LS$3),"",Výsledky!LS58)</f>
        <v/>
      </c>
      <c r="BE58" s="152" t="str">
        <f>IF(ISBLANK(Výsledky!$LZ$3),"",Výsledky!LZ58)</f>
        <v/>
      </c>
      <c r="BF58" s="152" t="str">
        <f>IF(ISBLANK(Výsledky!$MG$3),"",Výsledky!MG58)</f>
        <v/>
      </c>
      <c r="BG58" s="152" t="str">
        <f>IF(ISBLANK(Výsledky!$MN$3),"",Výsledky!MN58)</f>
        <v/>
      </c>
      <c r="BH58" s="152" t="str">
        <f>IF(ISBLANK(Výsledky!$MU$3),"",Výsledky!MU58)</f>
        <v/>
      </c>
      <c r="BI58" s="152" t="str">
        <f>IF(ISBLANK(Výsledky!$NB$3),"",Výsledky!NB58)</f>
        <v/>
      </c>
      <c r="BJ58" s="152" t="str">
        <f>IF(ISBLANK(Výsledky!$NI$3),"",Výsledky!NI58)</f>
        <v/>
      </c>
      <c r="BK58" s="152" t="str">
        <f>IF(ISBLANK(Výsledky!$NP$3),"",Výsledky!NP58)</f>
        <v/>
      </c>
      <c r="BL58" s="152" t="str">
        <f>IF(ISBLANK(Výsledky!$NW$3),"",Výsledky!NW58)</f>
        <v/>
      </c>
      <c r="BM58" s="152" t="str">
        <f>IF(ISBLANK(Výsledky!$OD$3),"",Výsledky!OD58)</f>
        <v/>
      </c>
      <c r="BN58" s="152" t="str">
        <f>IF(ISBLANK(Výsledky!$OK$3),"",Výsledky!OK58)</f>
        <v/>
      </c>
      <c r="BO58" s="152" t="str">
        <f>IF(ISBLANK(Výsledky!$OR$3),"",Výsledky!OR58)</f>
        <v/>
      </c>
      <c r="BP58" s="152" t="str">
        <f>IF(ISBLANK(Výsledky!$OY$3),"",Výsledky!OY58)</f>
        <v/>
      </c>
      <c r="BQ58" s="152" t="str">
        <f>IF(ISBLANK(Výsledky!$PF$3),"",Výsledky!PF58)</f>
        <v/>
      </c>
      <c r="BR58" s="152" t="str">
        <f>IF(ISBLANK(Výsledky!$PM$3),"",Výsledky!PM58)</f>
        <v/>
      </c>
      <c r="BS58" s="152" t="str">
        <f>IF(ISBLANK(Výsledky!$PT$3),"",Výsledky!PT58)</f>
        <v/>
      </c>
      <c r="BT58" s="153" t="str">
        <f>IF(ISBLANK(Výsledky!$QA$3),"",Výsledky!QA58)</f>
        <v/>
      </c>
      <c r="BU58" s="6"/>
      <c r="BV58" s="10"/>
      <c r="BW58" s="11" t="str">
        <f>Tipy!B61</f>
        <v>Michal Kohut</v>
      </c>
      <c r="BX58" s="9">
        <f t="shared" si="1"/>
        <v>45</v>
      </c>
      <c r="BY58" s="9">
        <f t="shared" si="2"/>
        <v>45</v>
      </c>
      <c r="BZ58" s="9">
        <f t="shared" si="3"/>
        <v>61</v>
      </c>
      <c r="CA58" s="9">
        <f t="shared" si="4"/>
        <v>72</v>
      </c>
      <c r="CB58" s="9">
        <f t="shared" si="5"/>
        <v>76</v>
      </c>
      <c r="CC58" s="9">
        <f t="shared" si="6"/>
        <v>77</v>
      </c>
      <c r="CD58" s="9">
        <f t="shared" si="7"/>
        <v>79</v>
      </c>
      <c r="CE58" s="9" t="e">
        <f t="shared" si="8"/>
        <v>#N/A</v>
      </c>
      <c r="CF58" s="9" t="e">
        <f t="shared" si="9"/>
        <v>#N/A</v>
      </c>
      <c r="CG58" s="9" t="e">
        <f t="shared" si="10"/>
        <v>#N/A</v>
      </c>
      <c r="CH58" s="9" t="e">
        <f t="shared" si="11"/>
        <v>#N/A</v>
      </c>
      <c r="CI58" s="9" t="e">
        <f t="shared" si="12"/>
        <v>#N/A</v>
      </c>
      <c r="CJ58" s="9" t="e">
        <f t="shared" si="13"/>
        <v>#N/A</v>
      </c>
      <c r="CK58" s="9" t="e">
        <f t="shared" si="14"/>
        <v>#N/A</v>
      </c>
      <c r="CL58" s="9" t="e">
        <f t="shared" si="15"/>
        <v>#N/A</v>
      </c>
      <c r="CM58" s="9" t="e">
        <f t="shared" si="16"/>
        <v>#N/A</v>
      </c>
      <c r="CN58" s="9" t="e">
        <f t="shared" si="17"/>
        <v>#N/A</v>
      </c>
      <c r="CO58" s="9" t="e">
        <f t="shared" si="18"/>
        <v>#N/A</v>
      </c>
      <c r="CP58" s="9" t="e">
        <f t="shared" si="19"/>
        <v>#N/A</v>
      </c>
      <c r="CQ58" s="9" t="e">
        <f t="shared" si="20"/>
        <v>#N/A</v>
      </c>
      <c r="CR58" s="9" t="e">
        <f t="shared" si="21"/>
        <v>#N/A</v>
      </c>
      <c r="CS58" s="9" t="e">
        <f t="shared" si="22"/>
        <v>#N/A</v>
      </c>
      <c r="CT58" s="9" t="e">
        <f t="shared" si="23"/>
        <v>#N/A</v>
      </c>
      <c r="CU58" s="9" t="e">
        <f t="shared" si="24"/>
        <v>#N/A</v>
      </c>
      <c r="CV58" s="9" t="e">
        <f t="shared" si="25"/>
        <v>#N/A</v>
      </c>
      <c r="CW58" s="9" t="e">
        <f t="shared" si="26"/>
        <v>#N/A</v>
      </c>
      <c r="CX58" s="9" t="e">
        <f t="shared" si="27"/>
        <v>#N/A</v>
      </c>
      <c r="CY58" s="9" t="e">
        <f t="shared" si="28"/>
        <v>#N/A</v>
      </c>
      <c r="CZ58" s="9" t="e">
        <f t="shared" si="29"/>
        <v>#N/A</v>
      </c>
      <c r="DA58" s="9" t="e">
        <f t="shared" si="30"/>
        <v>#N/A</v>
      </c>
      <c r="DB58" s="9" t="e">
        <f t="shared" si="31"/>
        <v>#N/A</v>
      </c>
      <c r="DC58" s="9" t="e">
        <f t="shared" si="32"/>
        <v>#N/A</v>
      </c>
      <c r="DD58" s="9" t="e">
        <f t="shared" si="33"/>
        <v>#N/A</v>
      </c>
      <c r="DE58" s="9" t="e">
        <f t="shared" si="34"/>
        <v>#N/A</v>
      </c>
      <c r="DF58" s="9" t="e">
        <f t="shared" si="35"/>
        <v>#N/A</v>
      </c>
      <c r="DG58" s="9" t="e">
        <f t="shared" si="36"/>
        <v>#N/A</v>
      </c>
      <c r="DH58" s="9" t="e">
        <f t="shared" si="37"/>
        <v>#N/A</v>
      </c>
      <c r="DI58" s="9" t="e">
        <f t="shared" si="38"/>
        <v>#N/A</v>
      </c>
      <c r="DJ58" s="9" t="e">
        <f t="shared" si="39"/>
        <v>#N/A</v>
      </c>
      <c r="DK58" s="9" t="e">
        <f t="shared" si="40"/>
        <v>#N/A</v>
      </c>
      <c r="DL58" s="9" t="e">
        <f t="shared" si="41"/>
        <v>#N/A</v>
      </c>
      <c r="DM58" s="9" t="e">
        <f t="shared" si="42"/>
        <v>#N/A</v>
      </c>
      <c r="DN58" s="9" t="e">
        <f t="shared" si="43"/>
        <v>#N/A</v>
      </c>
      <c r="DO58" s="9" t="e">
        <f t="shared" si="44"/>
        <v>#N/A</v>
      </c>
      <c r="DP58" s="9" t="e">
        <f t="shared" si="45"/>
        <v>#N/A</v>
      </c>
      <c r="DQ58" s="9" t="e">
        <f t="shared" si="46"/>
        <v>#N/A</v>
      </c>
      <c r="DR58" s="9" t="e">
        <f t="shared" si="47"/>
        <v>#N/A</v>
      </c>
      <c r="DS58" s="9" t="e">
        <f t="shared" si="48"/>
        <v>#N/A</v>
      </c>
      <c r="DT58" s="9" t="e">
        <f t="shared" si="49"/>
        <v>#N/A</v>
      </c>
      <c r="DU58" s="9" t="e">
        <f t="shared" si="50"/>
        <v>#N/A</v>
      </c>
      <c r="DV58" s="9" t="e">
        <f t="shared" si="51"/>
        <v>#N/A</v>
      </c>
      <c r="DW58" s="9" t="e">
        <f t="shared" si="52"/>
        <v>#N/A</v>
      </c>
      <c r="DX58" s="9" t="e">
        <f t="shared" si="53"/>
        <v>#N/A</v>
      </c>
      <c r="DY58" s="9" t="e">
        <f t="shared" si="54"/>
        <v>#N/A</v>
      </c>
      <c r="DZ58" s="9" t="e">
        <f t="shared" si="55"/>
        <v>#N/A</v>
      </c>
      <c r="EA58" s="9" t="e">
        <f t="shared" si="56"/>
        <v>#N/A</v>
      </c>
      <c r="EB58" s="9" t="e">
        <f t="shared" si="57"/>
        <v>#N/A</v>
      </c>
      <c r="EC58" s="9" t="e">
        <f t="shared" si="58"/>
        <v>#N/A</v>
      </c>
      <c r="ED58" s="9" t="e">
        <f t="shared" si="59"/>
        <v>#N/A</v>
      </c>
      <c r="EE58" s="9" t="e">
        <f t="shared" si="60"/>
        <v>#N/A</v>
      </c>
      <c r="EF58" s="9" t="e">
        <f t="shared" si="61"/>
        <v>#N/A</v>
      </c>
      <c r="EG58" s="9" t="e">
        <f t="shared" si="62"/>
        <v>#N/A</v>
      </c>
      <c r="EH58" s="9" t="e">
        <f t="shared" si="63"/>
        <v>#N/A</v>
      </c>
    </row>
    <row r="59" spans="1:138" ht="15.75" customHeight="1">
      <c r="A59" s="1"/>
      <c r="B59" s="155" t="s">
        <v>223</v>
      </c>
      <c r="C59" s="161">
        <f>Tipy!A102</f>
        <v>99</v>
      </c>
      <c r="D59" s="179" t="str">
        <f>Tipy!B102</f>
        <v>xO2</v>
      </c>
      <c r="E59" s="308">
        <f t="shared" si="64"/>
        <v>770</v>
      </c>
      <c r="F59" s="306">
        <f>IF(ISBLANK(Výsledky!$I$3),"-",SUM(J59:M59,O59,Q59,S59:T59,V59,X59,Z59:AA59,AC59:AE59,AG59:AI59,AK59:AM59,AP59,AR59,AT59:AU59,AW59:AX59,BA59,BC59:BD59,BF59,BH59,BJ59,BL59,BN59,BP59,BR59:BS59))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>-</v>
      </c>
      <c r="AP59" s="152" t="str">
        <f>IF(ISBLANK(Výsledky!$HY$3),"",Výsledky!HY108)</f>
        <v>-</v>
      </c>
      <c r="AQ59" s="152" t="str">
        <f>IF(ISBLANK(Výsledky!$IF$3),"",Výsledky!IF108)</f>
        <v>-</v>
      </c>
      <c r="AR59" s="152" t="str">
        <f>IF(ISBLANK(Výsledky!$IM$3),"",Výsledky!IM108)</f>
        <v>-</v>
      </c>
      <c r="AS59" s="152" t="str">
        <f>IF(ISBLANK(Výsledky!$IT$3),"",Výsledky!IT108)</f>
        <v>-</v>
      </c>
      <c r="AT59" s="152" t="str">
        <f>IF(ISBLANK(Výsledky!$JA$3),"",Výsledky!JA108)</f>
        <v>-</v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1"/>
        <v>80</v>
      </c>
      <c r="BY59" s="9">
        <f t="shared" si="2"/>
        <v>81</v>
      </c>
      <c r="BZ59" s="9">
        <f t="shared" si="3"/>
        <v>82</v>
      </c>
      <c r="CA59" s="9">
        <f t="shared" si="4"/>
        <v>85</v>
      </c>
      <c r="CB59" s="9">
        <f t="shared" si="5"/>
        <v>86</v>
      </c>
      <c r="CC59" s="9">
        <f t="shared" si="6"/>
        <v>87</v>
      </c>
      <c r="CD59" s="9">
        <f t="shared" si="7"/>
        <v>87</v>
      </c>
      <c r="CE59" s="9" t="e">
        <f t="shared" si="8"/>
        <v>#N/A</v>
      </c>
      <c r="CF59" s="9" t="e">
        <f t="shared" si="9"/>
        <v>#N/A</v>
      </c>
      <c r="CG59" s="9" t="e">
        <f t="shared" si="10"/>
        <v>#N/A</v>
      </c>
      <c r="CH59" s="9" t="e">
        <f t="shared" si="11"/>
        <v>#N/A</v>
      </c>
      <c r="CI59" s="9" t="e">
        <f t="shared" si="12"/>
        <v>#N/A</v>
      </c>
      <c r="CJ59" s="9" t="e">
        <f t="shared" si="13"/>
        <v>#N/A</v>
      </c>
      <c r="CK59" s="9" t="e">
        <f t="shared" si="14"/>
        <v>#N/A</v>
      </c>
      <c r="CL59" s="9" t="e">
        <f t="shared" si="15"/>
        <v>#N/A</v>
      </c>
      <c r="CM59" s="9" t="e">
        <f t="shared" si="16"/>
        <v>#N/A</v>
      </c>
      <c r="CN59" s="9" t="e">
        <f t="shared" si="17"/>
        <v>#N/A</v>
      </c>
      <c r="CO59" s="9" t="e">
        <f t="shared" si="18"/>
        <v>#N/A</v>
      </c>
      <c r="CP59" s="9" t="e">
        <f t="shared" si="19"/>
        <v>#N/A</v>
      </c>
      <c r="CQ59" s="9" t="e">
        <f t="shared" si="20"/>
        <v>#N/A</v>
      </c>
      <c r="CR59" s="9" t="e">
        <f t="shared" si="21"/>
        <v>#N/A</v>
      </c>
      <c r="CS59" s="9" t="e">
        <f t="shared" si="22"/>
        <v>#N/A</v>
      </c>
      <c r="CT59" s="9" t="e">
        <f t="shared" si="23"/>
        <v>#N/A</v>
      </c>
      <c r="CU59" s="9" t="e">
        <f t="shared" si="24"/>
        <v>#N/A</v>
      </c>
      <c r="CV59" s="9" t="e">
        <f t="shared" si="25"/>
        <v>#N/A</v>
      </c>
      <c r="CW59" s="9" t="e">
        <f t="shared" si="26"/>
        <v>#N/A</v>
      </c>
      <c r="CX59" s="9" t="e">
        <f t="shared" si="27"/>
        <v>#N/A</v>
      </c>
      <c r="CY59" s="9" t="e">
        <f t="shared" si="28"/>
        <v>#N/A</v>
      </c>
      <c r="CZ59" s="9" t="e">
        <f t="shared" si="29"/>
        <v>#N/A</v>
      </c>
      <c r="DA59" s="9" t="e">
        <f t="shared" si="30"/>
        <v>#N/A</v>
      </c>
      <c r="DB59" s="9" t="e">
        <f t="shared" si="31"/>
        <v>#N/A</v>
      </c>
      <c r="DC59" s="9" t="e">
        <f t="shared" si="32"/>
        <v>#N/A</v>
      </c>
      <c r="DD59" s="9" t="e">
        <f t="shared" si="33"/>
        <v>#N/A</v>
      </c>
      <c r="DE59" s="9" t="e">
        <f t="shared" si="34"/>
        <v>#N/A</v>
      </c>
      <c r="DF59" s="9" t="e">
        <f t="shared" si="35"/>
        <v>#N/A</v>
      </c>
      <c r="DG59" s="9" t="e">
        <f t="shared" si="36"/>
        <v>#N/A</v>
      </c>
      <c r="DH59" s="9" t="e">
        <f t="shared" si="37"/>
        <v>#N/A</v>
      </c>
      <c r="DI59" s="9" t="e">
        <f t="shared" si="38"/>
        <v>#N/A</v>
      </c>
      <c r="DJ59" s="9" t="e">
        <f t="shared" si="39"/>
        <v>#N/A</v>
      </c>
      <c r="DK59" s="9" t="e">
        <f t="shared" si="40"/>
        <v>#N/A</v>
      </c>
      <c r="DL59" s="9" t="e">
        <f t="shared" si="41"/>
        <v>#N/A</v>
      </c>
      <c r="DM59" s="9" t="e">
        <f t="shared" si="42"/>
        <v>#N/A</v>
      </c>
      <c r="DN59" s="9" t="e">
        <f t="shared" si="43"/>
        <v>#N/A</v>
      </c>
      <c r="DO59" s="9" t="e">
        <f t="shared" si="44"/>
        <v>#N/A</v>
      </c>
      <c r="DP59" s="9" t="e">
        <f t="shared" si="45"/>
        <v>#N/A</v>
      </c>
      <c r="DQ59" s="9" t="e">
        <f t="shared" si="46"/>
        <v>#N/A</v>
      </c>
      <c r="DR59" s="9" t="e">
        <f t="shared" si="47"/>
        <v>#N/A</v>
      </c>
      <c r="DS59" s="9" t="e">
        <f t="shared" si="48"/>
        <v>#N/A</v>
      </c>
      <c r="DT59" s="9" t="e">
        <f t="shared" si="49"/>
        <v>#N/A</v>
      </c>
      <c r="DU59" s="9" t="e">
        <f t="shared" si="50"/>
        <v>#N/A</v>
      </c>
      <c r="DV59" s="9" t="e">
        <f t="shared" si="51"/>
        <v>#N/A</v>
      </c>
      <c r="DW59" s="9" t="e">
        <f t="shared" si="52"/>
        <v>#N/A</v>
      </c>
      <c r="DX59" s="9" t="e">
        <f t="shared" si="53"/>
        <v>#N/A</v>
      </c>
      <c r="DY59" s="9" t="e">
        <f t="shared" si="54"/>
        <v>#N/A</v>
      </c>
      <c r="DZ59" s="9" t="e">
        <f t="shared" si="55"/>
        <v>#N/A</v>
      </c>
      <c r="EA59" s="9" t="e">
        <f t="shared" si="56"/>
        <v>#N/A</v>
      </c>
      <c r="EB59" s="9" t="e">
        <f t="shared" si="57"/>
        <v>#N/A</v>
      </c>
      <c r="EC59" s="9" t="e">
        <f t="shared" si="58"/>
        <v>#N/A</v>
      </c>
      <c r="ED59" s="9" t="e">
        <f t="shared" si="59"/>
        <v>#N/A</v>
      </c>
      <c r="EE59" s="9" t="e">
        <f t="shared" si="60"/>
        <v>#N/A</v>
      </c>
      <c r="EF59" s="9" t="e">
        <f t="shared" si="61"/>
        <v>#N/A</v>
      </c>
      <c r="EG59" s="9" t="e">
        <f t="shared" si="62"/>
        <v>#N/A</v>
      </c>
      <c r="EH59" s="9" t="e">
        <f t="shared" si="63"/>
        <v>#N/A</v>
      </c>
    </row>
    <row r="60" spans="1:138" ht="15.75" customHeight="1">
      <c r="A60" s="1"/>
      <c r="B60" s="155" t="s">
        <v>224</v>
      </c>
      <c r="C60" s="161">
        <f>Tipy!A103</f>
        <v>101</v>
      </c>
      <c r="D60" s="179" t="str">
        <f>Tipy!B103</f>
        <v>Yankojan</v>
      </c>
      <c r="E60" s="308">
        <f t="shared" si="64"/>
        <v>760</v>
      </c>
      <c r="F60" s="306">
        <f>IF(ISBLANK(Výsledky!$I$3),"-",SUM(J60:M60,O60,Q60,S60:T60,V60,X60,Z60:AA60,AC60:AE60,AG60:AI60,AK60:AM60,AP60,AR60,AT60:AU60,AW60:AX60,BA60,BC60:BD60,BF60,BH60,BJ60,BL60,BN60,BP60,BR60:BS60))</f>
        <v>510</v>
      </c>
      <c r="G60" s="151">
        <f>IF(ISBLANK(Výsledky!$AK$3),"-",SUM(N60,R60,U60,Y60,AB60,AF60,AV60,BB60,BG60,BI60,BM60,BO60,BT60))</f>
        <v>70</v>
      </c>
      <c r="H60" s="151">
        <f>IF(ISBLANK(Výsledky!$AY$3),"-",SUM(P60,W60,AJ60,AO60,AQ60,AY60))</f>
        <v>100</v>
      </c>
      <c r="I60" s="167">
        <f>IF(ISBLANK(Výsledky!$HK$3),"-",SUM(AN60,AS60,AZ60,BE60,BK60,BQ60))</f>
        <v>80</v>
      </c>
      <c r="J60" s="164" t="str">
        <f>IF(ISBLANK(Výsledky!$I$3),"",Výsledky!I109)</f>
        <v>-</v>
      </c>
      <c r="K60" s="152" t="str">
        <f>IF(ISBLANK(Výsledky!$P$3),"",Výsledky!P109)</f>
        <v>-</v>
      </c>
      <c r="L60" s="152">
        <f>IF(ISBLANK(Výsledky!$W$3),"",Výsledky!W109)</f>
        <v>0</v>
      </c>
      <c r="M60" s="152" t="str">
        <f>IF(ISBLANK(Výsledky!$AD$3),"",Výsledky!AD109)</f>
        <v>-</v>
      </c>
      <c r="N60" s="152" t="str">
        <f>IF(ISBLANK(Výsledky!$AK$3),"",Výsledky!AK109)</f>
        <v>-</v>
      </c>
      <c r="O60" s="152">
        <f>IF(ISBLANK(Výsledky!$AR$3),"",Výsledky!AR109)</f>
        <v>30</v>
      </c>
      <c r="P60" s="152" t="str">
        <f>IF(ISBLANK(Výsledky!$AY$3),"",Výsledky!AY109)</f>
        <v>-</v>
      </c>
      <c r="Q60" s="152" t="str">
        <f>IF(ISBLANK(Výsledky!$BF$3),"",Výsledky!BF109)</f>
        <v>-</v>
      </c>
      <c r="R60" s="152" t="str">
        <f>IF(ISBLANK(Výsledky!$BM$3),"",Výsledky!BM109)</f>
        <v>-</v>
      </c>
      <c r="S60" s="152">
        <f>IF(ISBLANK(Výsledky!$BT$3),"",Výsledky!BT109)</f>
        <v>40</v>
      </c>
      <c r="T60" s="152">
        <f>IF(ISBLANK(Výsledky!$CA$3),"",Výsledky!CA109)</f>
        <v>50</v>
      </c>
      <c r="U60" s="152">
        <f>IF(ISBLANK(Výsledky!$CH$3),"",Výsledky!CH109)</f>
        <v>0</v>
      </c>
      <c r="V60" s="152" t="str">
        <f>IF(ISBLANK(Výsledky!$CO$3),"",Výsledky!CO109)</f>
        <v>-</v>
      </c>
      <c r="W60" s="152">
        <f>IF(ISBLANK(Výsledky!$CV$3),"",Výsledky!CV109)</f>
        <v>60</v>
      </c>
      <c r="X60" s="152">
        <f>IF(ISBLANK(Výsledky!$DC$3),"",Výsledky!DC109)</f>
        <v>0</v>
      </c>
      <c r="Y60" s="152">
        <f>IF(ISBLANK(Výsledky!$DJ$3),"",Výsledky!DJ109)</f>
        <v>30</v>
      </c>
      <c r="Z60" s="152">
        <f>IF(ISBLANK(Výsledky!$DQ$3),"",Výsledky!DQ109)</f>
        <v>10</v>
      </c>
      <c r="AA60" s="152">
        <f>IF(ISBLANK(Výsledky!$DX$3),"",Výsledky!DX109)</f>
        <v>60</v>
      </c>
      <c r="AB60" s="152">
        <f>IF(ISBLANK(Výsledky!$EE$3),"",Výsledky!EE109)</f>
        <v>30</v>
      </c>
      <c r="AC60" s="152">
        <f>IF(ISBLANK(Výsledky!$EL$3),"",Výsledky!EL109)</f>
        <v>30</v>
      </c>
      <c r="AD60" s="152">
        <f>IF(ISBLANK(Výsledky!$ES$3),"",Výsledky!ES109)</f>
        <v>60</v>
      </c>
      <c r="AE60" s="152" t="str">
        <f>IF(ISBLANK(Výsledky!$EZ$3),"",Výsledky!EZ109)</f>
        <v>-</v>
      </c>
      <c r="AF60" s="152">
        <f>IF(ISBLANK(Výsledky!$FG$3),"",Výsledky!FG109)</f>
        <v>10</v>
      </c>
      <c r="AG60" s="152">
        <f>IF(ISBLANK(Výsledky!$FN$3),"",Výsledky!FN109)</f>
        <v>60</v>
      </c>
      <c r="AH60" s="152" t="str">
        <f>IF(ISBLANK(Výsledky!$FU$3),"",Výsledky!FU109)</f>
        <v>-</v>
      </c>
      <c r="AI60" s="152" t="str">
        <f>IF(ISBLANK(Výsledky!$GB$3),"",Výsledky!GB109)</f>
        <v>-</v>
      </c>
      <c r="AJ60" s="152" t="str">
        <f>IF(ISBLANK(Výsledky!$GI$3),"",Výsledky!GI109)</f>
        <v>-</v>
      </c>
      <c r="AK60" s="152" t="str">
        <f>IF(ISBLANK(Výsledky!$GP$3),"",Výsledky!GP109)</f>
        <v/>
      </c>
      <c r="AL60" s="152">
        <v>0</v>
      </c>
      <c r="AM60" s="152">
        <f>IF(ISBLANK(Výsledky!$HD$3),"",Výsledky!HD109)</f>
        <v>60</v>
      </c>
      <c r="AN60" s="152">
        <f>IF(ISBLANK(Výsledky!$HK$3),"",Výsledky!HK109)</f>
        <v>30</v>
      </c>
      <c r="AO60" s="152">
        <f>IF(ISBLANK(Výsledky!$HR$3),"",Výsledky!HR109)</f>
        <v>0</v>
      </c>
      <c r="AP60" s="152">
        <f>IF(ISBLANK(Výsledky!$HY$3),"",Výsledky!HY109)</f>
        <v>30</v>
      </c>
      <c r="AQ60" s="152">
        <f>IF(ISBLANK(Výsledky!$IF$3),"",Výsledky!IF109)</f>
        <v>40</v>
      </c>
      <c r="AR60" s="152">
        <f>IF(ISBLANK(Výsledky!$IM$3),"",Výsledky!IM109)</f>
        <v>30</v>
      </c>
      <c r="AS60" s="152">
        <f>IF(ISBLANK(Výsledky!$IT$3),"",Výsledky!IT109)</f>
        <v>50</v>
      </c>
      <c r="AT60" s="152">
        <f>IF(ISBLANK(Výsledky!$JA$3),"",Výsledky!JA109)</f>
        <v>50</v>
      </c>
      <c r="AU60" s="152" t="str">
        <f>IF(ISBLANK(Výsledky!$JH$3),"",Výsledky!JH109)</f>
        <v/>
      </c>
      <c r="AV60" s="152" t="str">
        <f>IF(ISBLANK(Výsledky!$JO$3),"",Výsledky!JO109)</f>
        <v/>
      </c>
      <c r="AW60" s="152" t="str">
        <f>IF(ISBLANK(Výsledky!$JV$3),"",Výsledky!JV109)</f>
        <v/>
      </c>
      <c r="AX60" s="152" t="str">
        <f>IF(ISBLANK(Výsledky!$KC$3),"",Výsledky!KC109)</f>
        <v/>
      </c>
      <c r="AY60" s="152" t="str">
        <f>IF(ISBLANK(Výsledky!$KJ$3),"",Výsledky!KJ109)</f>
        <v/>
      </c>
      <c r="AZ60" s="152" t="str">
        <f>IF(ISBLANK(Výsledky!$KQ$3),"",Výsledky!KQ109)</f>
        <v/>
      </c>
      <c r="BA60" s="152" t="str">
        <f>IF(ISBLANK(Výsledky!$KX$3),"",Výsledky!KX109)</f>
        <v/>
      </c>
      <c r="BB60" s="152" t="str">
        <f>IF(ISBLANK(Výsledky!$LE$3),"",Výsledky!LE109)</f>
        <v/>
      </c>
      <c r="BC60" s="152" t="str">
        <f>IF(ISBLANK(Výsledky!$LL$3),"",Výsledky!LL109)</f>
        <v/>
      </c>
      <c r="BD60" s="152" t="str">
        <f>IF(ISBLANK(Výsledky!$LS$3),"",Výsledky!LS109)</f>
        <v/>
      </c>
      <c r="BE60" s="152" t="str">
        <f>IF(ISBLANK(Výsledky!$LZ$3),"",Výsledky!LZ109)</f>
        <v/>
      </c>
      <c r="BF60" s="152" t="str">
        <f>IF(ISBLANK(Výsledky!$MG$3),"",Výsledky!MG109)</f>
        <v/>
      </c>
      <c r="BG60" s="152" t="str">
        <f>IF(ISBLANK(Výsledky!$MN$3),"",Výsledky!MN109)</f>
        <v/>
      </c>
      <c r="BH60" s="152" t="str">
        <f>IF(ISBLANK(Výsledky!$MU$3),"",Výsledky!MU109)</f>
        <v/>
      </c>
      <c r="BI60" s="152" t="str">
        <f>IF(ISBLANK(Výsledky!$NB$3),"",Výsledky!NB109)</f>
        <v/>
      </c>
      <c r="BJ60" s="152" t="str">
        <f>IF(ISBLANK(Výsledky!$NI$3),"",Výsledky!NI109)</f>
        <v/>
      </c>
      <c r="BK60" s="152" t="str">
        <f>IF(ISBLANK(Výsledky!$NP$3),"",Výsledky!NP109)</f>
        <v/>
      </c>
      <c r="BL60" s="152" t="str">
        <f>IF(ISBLANK(Výsledky!$NW$3),"",Výsledky!NW109)</f>
        <v/>
      </c>
      <c r="BM60" s="152" t="str">
        <f>IF(ISBLANK(Výsledky!$OD$3),"",Výsledky!OD109)</f>
        <v/>
      </c>
      <c r="BN60" s="152" t="str">
        <f>IF(ISBLANK(Výsledky!$OK$3),"",Výsledky!OK109)</f>
        <v/>
      </c>
      <c r="BO60" s="152" t="str">
        <f>IF(ISBLANK(Výsledky!$OR$3),"",Výsledky!OR109)</f>
        <v/>
      </c>
      <c r="BP60" s="152" t="str">
        <f>IF(ISBLANK(Výsledky!$OY$3),"",Výsledky!OY109)</f>
        <v/>
      </c>
      <c r="BQ60" s="152" t="str">
        <f>IF(ISBLANK(Výsledky!$PF$3),"",Výsledky!PF109)</f>
        <v/>
      </c>
      <c r="BR60" s="152" t="str">
        <f>IF(ISBLANK(Výsledky!$PM$3),"",Výsledky!PM109)</f>
        <v/>
      </c>
      <c r="BS60" s="152" t="str">
        <f>IF(ISBLANK(Výsledky!$PT$3),"",Výsledky!PT109)</f>
        <v/>
      </c>
      <c r="BT60" s="153" t="str">
        <f>IF(ISBLANK(Výsledky!$QA$3),"",Výsledky!QA109)</f>
        <v/>
      </c>
      <c r="BU60" s="6"/>
      <c r="BV60" s="10"/>
      <c r="BW60" s="11" t="str">
        <f>Tipy!B63</f>
        <v>MikiLFC</v>
      </c>
      <c r="BX60" s="9">
        <f t="shared" si="1"/>
        <v>95</v>
      </c>
      <c r="BY60" s="9">
        <f t="shared" si="2"/>
        <v>83</v>
      </c>
      <c r="BZ60" s="9">
        <f t="shared" si="3"/>
        <v>77</v>
      </c>
      <c r="CA60" s="9">
        <f t="shared" si="4"/>
        <v>57</v>
      </c>
      <c r="CB60" s="9">
        <f t="shared" si="5"/>
        <v>54</v>
      </c>
      <c r="CC60" s="9">
        <f t="shared" si="6"/>
        <v>62</v>
      </c>
      <c r="CD60" s="9">
        <f t="shared" si="7"/>
        <v>59</v>
      </c>
      <c r="CE60" s="9" t="e">
        <f t="shared" si="8"/>
        <v>#N/A</v>
      </c>
      <c r="CF60" s="9" t="e">
        <f t="shared" si="9"/>
        <v>#N/A</v>
      </c>
      <c r="CG60" s="9" t="e">
        <f t="shared" si="10"/>
        <v>#N/A</v>
      </c>
      <c r="CH60" s="9" t="e">
        <f t="shared" si="11"/>
        <v>#N/A</v>
      </c>
      <c r="CI60" s="9" t="e">
        <f t="shared" si="12"/>
        <v>#N/A</v>
      </c>
      <c r="CJ60" s="9" t="e">
        <f t="shared" si="13"/>
        <v>#N/A</v>
      </c>
      <c r="CK60" s="9" t="e">
        <f t="shared" si="14"/>
        <v>#N/A</v>
      </c>
      <c r="CL60" s="9" t="e">
        <f t="shared" si="15"/>
        <v>#N/A</v>
      </c>
      <c r="CM60" s="9" t="e">
        <f t="shared" si="16"/>
        <v>#N/A</v>
      </c>
      <c r="CN60" s="9" t="e">
        <f t="shared" si="17"/>
        <v>#N/A</v>
      </c>
      <c r="CO60" s="9" t="e">
        <f t="shared" si="18"/>
        <v>#N/A</v>
      </c>
      <c r="CP60" s="9" t="e">
        <f t="shared" si="19"/>
        <v>#N/A</v>
      </c>
      <c r="CQ60" s="9" t="e">
        <f t="shared" si="20"/>
        <v>#N/A</v>
      </c>
      <c r="CR60" s="9" t="e">
        <f t="shared" si="21"/>
        <v>#N/A</v>
      </c>
      <c r="CS60" s="9" t="e">
        <f t="shared" si="22"/>
        <v>#N/A</v>
      </c>
      <c r="CT60" s="9" t="e">
        <f t="shared" si="23"/>
        <v>#N/A</v>
      </c>
      <c r="CU60" s="9" t="e">
        <f t="shared" si="24"/>
        <v>#N/A</v>
      </c>
      <c r="CV60" s="9" t="e">
        <f t="shared" si="25"/>
        <v>#N/A</v>
      </c>
      <c r="CW60" s="9" t="e">
        <f t="shared" si="26"/>
        <v>#N/A</v>
      </c>
      <c r="CX60" s="9" t="e">
        <f t="shared" si="27"/>
        <v>#N/A</v>
      </c>
      <c r="CY60" s="9" t="e">
        <f t="shared" si="28"/>
        <v>#N/A</v>
      </c>
      <c r="CZ60" s="9" t="e">
        <f t="shared" si="29"/>
        <v>#N/A</v>
      </c>
      <c r="DA60" s="9" t="e">
        <f t="shared" si="30"/>
        <v>#N/A</v>
      </c>
      <c r="DB60" s="9" t="e">
        <f t="shared" si="31"/>
        <v>#N/A</v>
      </c>
      <c r="DC60" s="9" t="e">
        <f t="shared" si="32"/>
        <v>#N/A</v>
      </c>
      <c r="DD60" s="9" t="e">
        <f t="shared" si="33"/>
        <v>#N/A</v>
      </c>
      <c r="DE60" s="9" t="e">
        <f t="shared" si="34"/>
        <v>#N/A</v>
      </c>
      <c r="DF60" s="9" t="e">
        <f t="shared" si="35"/>
        <v>#N/A</v>
      </c>
      <c r="DG60" s="9" t="e">
        <f t="shared" si="36"/>
        <v>#N/A</v>
      </c>
      <c r="DH60" s="9" t="e">
        <f t="shared" si="37"/>
        <v>#N/A</v>
      </c>
      <c r="DI60" s="9" t="e">
        <f t="shared" si="38"/>
        <v>#N/A</v>
      </c>
      <c r="DJ60" s="9" t="e">
        <f t="shared" si="39"/>
        <v>#N/A</v>
      </c>
      <c r="DK60" s="9" t="e">
        <f t="shared" si="40"/>
        <v>#N/A</v>
      </c>
      <c r="DL60" s="9" t="e">
        <f t="shared" si="41"/>
        <v>#N/A</v>
      </c>
      <c r="DM60" s="9" t="e">
        <f t="shared" si="42"/>
        <v>#N/A</v>
      </c>
      <c r="DN60" s="9" t="e">
        <f t="shared" si="43"/>
        <v>#N/A</v>
      </c>
      <c r="DO60" s="9" t="e">
        <f t="shared" si="44"/>
        <v>#N/A</v>
      </c>
      <c r="DP60" s="9" t="e">
        <f t="shared" si="45"/>
        <v>#N/A</v>
      </c>
      <c r="DQ60" s="9" t="e">
        <f t="shared" si="46"/>
        <v>#N/A</v>
      </c>
      <c r="DR60" s="9" t="e">
        <f t="shared" si="47"/>
        <v>#N/A</v>
      </c>
      <c r="DS60" s="9" t="e">
        <f t="shared" si="48"/>
        <v>#N/A</v>
      </c>
      <c r="DT60" s="9" t="e">
        <f t="shared" si="49"/>
        <v>#N/A</v>
      </c>
      <c r="DU60" s="9" t="e">
        <f t="shared" si="50"/>
        <v>#N/A</v>
      </c>
      <c r="DV60" s="9" t="e">
        <f t="shared" si="51"/>
        <v>#N/A</v>
      </c>
      <c r="DW60" s="9" t="e">
        <f t="shared" si="52"/>
        <v>#N/A</v>
      </c>
      <c r="DX60" s="9" t="e">
        <f t="shared" si="53"/>
        <v>#N/A</v>
      </c>
      <c r="DY60" s="9" t="e">
        <f t="shared" si="54"/>
        <v>#N/A</v>
      </c>
      <c r="DZ60" s="9" t="e">
        <f t="shared" si="55"/>
        <v>#N/A</v>
      </c>
      <c r="EA60" s="9" t="e">
        <f t="shared" si="56"/>
        <v>#N/A</v>
      </c>
      <c r="EB60" s="9" t="e">
        <f t="shared" si="57"/>
        <v>#N/A</v>
      </c>
      <c r="EC60" s="9" t="e">
        <f t="shared" si="58"/>
        <v>#N/A</v>
      </c>
      <c r="ED60" s="9" t="e">
        <f t="shared" si="59"/>
        <v>#N/A</v>
      </c>
      <c r="EE60" s="9" t="e">
        <f t="shared" si="60"/>
        <v>#N/A</v>
      </c>
      <c r="EF60" s="9" t="e">
        <f t="shared" si="61"/>
        <v>#N/A</v>
      </c>
      <c r="EG60" s="9" t="e">
        <f t="shared" si="62"/>
        <v>#N/A</v>
      </c>
      <c r="EH60" s="9" t="e">
        <f t="shared" si="63"/>
        <v>#N/A</v>
      </c>
    </row>
    <row r="61" spans="1:138" ht="15.75" customHeight="1">
      <c r="A61" s="1"/>
      <c r="B61" s="155" t="s">
        <v>225</v>
      </c>
      <c r="C61" s="161">
        <f>Tipy!A13</f>
        <v>30</v>
      </c>
      <c r="D61" s="179" t="str">
        <f>Tipy!B13</f>
        <v>Blakes</v>
      </c>
      <c r="E61" s="308">
        <f t="shared" si="64"/>
        <v>680</v>
      </c>
      <c r="F61" s="306">
        <f>IF(ISBLANK(Výsledky!$I$3),"-",SUM(J61:M61,O61,Q61,S61:T61,V61,X61,Z61:AA61,AC61:AE61,AG61:AI61,AK61:AM61,AP61,AR61,AT61:AU61,AW61:AX61,BA61,BC61:BD61,BF61,BH61,BJ61,BL61,BN61,BP61,BR61:BS61))</f>
        <v>390</v>
      </c>
      <c r="G61" s="151">
        <f>IF(ISBLANK(Výsledky!$AK$3),"-",SUM(N61,R61,U61,Y61,AB61,AF61,AV61,BB61,BG61,BI61,BM61,BO61,BT61))</f>
        <v>150</v>
      </c>
      <c r="H61" s="151">
        <f>IF(ISBLANK(Výsledky!$AY$3),"-",SUM(P61,W61,AJ61,AO61,AQ61,AY61))</f>
        <v>140</v>
      </c>
      <c r="I61" s="167">
        <f>IF(ISBLANK(Výsledky!$HK$3),"-",SUM(AN61,AS61,AZ61,BE61,BK61,BQ61))</f>
        <v>0</v>
      </c>
      <c r="J61" s="164">
        <f>IF(ISBLANK(Výsledky!$I$3),"",Výsledky!I19)</f>
        <v>50</v>
      </c>
      <c r="K61" s="152">
        <f>IF(ISBLANK(Výsledky!$P$3),"",Výsledky!P19)</f>
        <v>50</v>
      </c>
      <c r="L61" s="152">
        <f>IF(ISBLANK(Výsledky!$W$3),"",Výsledky!W19)</f>
        <v>0</v>
      </c>
      <c r="M61" s="152">
        <f>IF(ISBLANK(Výsledky!$AD$3),"",Výsledky!AD19)</f>
        <v>70</v>
      </c>
      <c r="N61" s="152">
        <f>IF(ISBLANK(Výsledky!$AK$3),"",Výsledky!AK19)</f>
        <v>20</v>
      </c>
      <c r="O61" s="152">
        <f>IF(ISBLANK(Výsledky!$AR$3),"",Výsledky!AR19)</f>
        <v>50</v>
      </c>
      <c r="P61" s="152">
        <f>IF(ISBLANK(Výsledky!$AY$3),"",Výsledky!AY19)</f>
        <v>60</v>
      </c>
      <c r="Q61" s="152">
        <f>IF(ISBLANK(Výsledky!$BF$3),"",Výsledky!BF19)</f>
        <v>30</v>
      </c>
      <c r="R61" s="152">
        <f>IF(ISBLANK(Výsledky!$BM$3),"",Výsledky!BM19)</f>
        <v>50</v>
      </c>
      <c r="S61" s="152">
        <f>IF(ISBLANK(Výsledky!$BT$3),"",Výsledky!BT19)</f>
        <v>40</v>
      </c>
      <c r="T61" s="152">
        <f>IF(ISBLANK(Výsledky!$CA$3),"",Výsledky!CA19)</f>
        <v>50</v>
      </c>
      <c r="U61" s="152">
        <f>IF(ISBLANK(Výsledky!$CH$3),"",Výsledky!CH19)</f>
        <v>20</v>
      </c>
      <c r="V61" s="152">
        <f>IF(ISBLANK(Výsledky!$CO$3),"",Výsledky!CO19)</f>
        <v>30</v>
      </c>
      <c r="W61" s="152">
        <f>IF(ISBLANK(Výsledky!$CV$3),"",Výsledky!CV19)</f>
        <v>80</v>
      </c>
      <c r="X61" s="152">
        <f>IF(ISBLANK(Výsledky!$DC$3),"",Výsledky!DC19)</f>
        <v>20</v>
      </c>
      <c r="Y61" s="152">
        <f>IF(ISBLANK(Výsledky!$DJ$3),"",Výsledky!DJ19)</f>
        <v>60</v>
      </c>
      <c r="Z61" s="152" t="str">
        <f>IF(ISBLANK(Výsledky!$DQ$3),"",Výsledky!DQ19)</f>
        <v>-</v>
      </c>
      <c r="AA61" s="152" t="str">
        <f>IF(ISBLANK(Výsledky!$DX$3),"",Výsledky!DX19)</f>
        <v>-</v>
      </c>
      <c r="AB61" s="152" t="str">
        <f>IF(ISBLANK(Výsledky!$EE$3),"",Výsledky!EE19)</f>
        <v>-</v>
      </c>
      <c r="AC61" s="152" t="str">
        <f>IF(ISBLANK(Výsledky!$EL$3),"",Výsledky!EL19)</f>
        <v>-</v>
      </c>
      <c r="AD61" s="152" t="str">
        <f>IF(ISBLANK(Výsledky!$ES$3),"",Výsledky!ES19)</f>
        <v>-</v>
      </c>
      <c r="AE61" s="152" t="str">
        <f>IF(ISBLANK(Výsledky!$EZ$3),"",Výsledky!EZ19)</f>
        <v>-</v>
      </c>
      <c r="AF61" s="152" t="str">
        <f>IF(ISBLANK(Výsledky!$FG$3),"",Výsledky!FG19)</f>
        <v>-</v>
      </c>
      <c r="AG61" s="152" t="str">
        <f>IF(ISBLANK(Výsledky!$FN$3),"",Výsledky!FN19)</f>
        <v>-</v>
      </c>
      <c r="AH61" s="152" t="str">
        <f>IF(ISBLANK(Výsledky!$FU$3),"",Výsledky!FU19)</f>
        <v>-</v>
      </c>
      <c r="AI61" s="152" t="str">
        <f>IF(ISBLANK(Výsledky!$GB$3),"",Výsledky!GB19)</f>
        <v>-</v>
      </c>
      <c r="AJ61" s="152" t="str">
        <f>IF(ISBLANK(Výsledky!$GI$3),"",Výsledky!GI19)</f>
        <v>-</v>
      </c>
      <c r="AK61" s="152" t="str">
        <f>IF(ISBLANK(Výsledky!$GP$3),"",Výsledky!GP19)</f>
        <v/>
      </c>
      <c r="AL61" s="152" t="str">
        <f>IF(ISBLANK(Výsledky!$GW$3),"",Výsledky!GW19)</f>
        <v>-</v>
      </c>
      <c r="AM61" s="152" t="str">
        <f>IF(ISBLANK(Výsledky!$HD$3),"",Výsledky!HD19)</f>
        <v>-</v>
      </c>
      <c r="AN61" s="152" t="str">
        <f>IF(ISBLANK(Výsledky!$HK$3),"",Výsledky!HK19)</f>
        <v>-</v>
      </c>
      <c r="AO61" s="152" t="str">
        <f>IF(ISBLANK(Výsledky!$HR$3),"",Výsledky!HR19)</f>
        <v>-</v>
      </c>
      <c r="AP61" s="152" t="str">
        <f>IF(ISBLANK(Výsledky!$HY$3),"",Výsledky!HY19)</f>
        <v>-</v>
      </c>
      <c r="AQ61" s="152" t="str">
        <f>IF(ISBLANK(Výsledky!$IF$3),"",Výsledky!IF19)</f>
        <v>-</v>
      </c>
      <c r="AR61" s="152" t="str">
        <f>IF(ISBLANK(Výsledky!$IM$3),"",Výsledky!IM19)</f>
        <v>-</v>
      </c>
      <c r="AS61" s="152" t="str">
        <f>IF(ISBLANK(Výsledky!$IT$3),"",Výsledky!IT19)</f>
        <v>-</v>
      </c>
      <c r="AT61" s="152" t="str">
        <f>IF(ISBLANK(Výsledky!$JA$3),"",Výsledky!JA19)</f>
        <v>-</v>
      </c>
      <c r="AU61" s="152" t="str">
        <f>IF(ISBLANK(Výsledky!$JH$3),"",Výsledky!JH19)</f>
        <v/>
      </c>
      <c r="AV61" s="152" t="str">
        <f>IF(ISBLANK(Výsledky!$JO$3),"",Výsledky!JO19)</f>
        <v/>
      </c>
      <c r="AW61" s="152" t="str">
        <f>IF(ISBLANK(Výsledky!$JV$3),"",Výsledky!JV19)</f>
        <v/>
      </c>
      <c r="AX61" s="152" t="str">
        <f>IF(ISBLANK(Výsledky!$KC$3),"",Výsledky!KC19)</f>
        <v/>
      </c>
      <c r="AY61" s="152" t="str">
        <f>IF(ISBLANK(Výsledky!$KJ$3),"",Výsledky!KJ19)</f>
        <v/>
      </c>
      <c r="AZ61" s="152" t="str">
        <f>IF(ISBLANK(Výsledky!$KQ$3),"",Výsledky!KQ19)</f>
        <v/>
      </c>
      <c r="BA61" s="152" t="str">
        <f>IF(ISBLANK(Výsledky!$KX$3),"",Výsledky!KX19)</f>
        <v/>
      </c>
      <c r="BB61" s="152" t="str">
        <f>IF(ISBLANK(Výsledky!$LE$3),"",Výsledky!LE19)</f>
        <v/>
      </c>
      <c r="BC61" s="152" t="str">
        <f>IF(ISBLANK(Výsledky!$LL$3),"",Výsledky!LL19)</f>
        <v/>
      </c>
      <c r="BD61" s="152" t="str">
        <f>IF(ISBLANK(Výsledky!$LS$3),"",Výsledky!LS19)</f>
        <v/>
      </c>
      <c r="BE61" s="152" t="str">
        <f>IF(ISBLANK(Výsledky!$LZ$3),"",Výsledky!LZ19)</f>
        <v/>
      </c>
      <c r="BF61" s="152" t="str">
        <f>IF(ISBLANK(Výsledky!$MG$3),"",Výsledky!MG19)</f>
        <v/>
      </c>
      <c r="BG61" s="152" t="str">
        <f>IF(ISBLANK(Výsledky!$MN$3),"",Výsledky!MN19)</f>
        <v/>
      </c>
      <c r="BH61" s="152" t="str">
        <f>IF(ISBLANK(Výsledky!$MU$3),"",Výsledky!MU19)</f>
        <v/>
      </c>
      <c r="BI61" s="152" t="str">
        <f>IF(ISBLANK(Výsledky!$NB$3),"",Výsledky!NB19)</f>
        <v/>
      </c>
      <c r="BJ61" s="152" t="str">
        <f>IF(ISBLANK(Výsledky!$NI$3),"",Výsledky!NI19)</f>
        <v/>
      </c>
      <c r="BK61" s="152" t="str">
        <f>IF(ISBLANK(Výsledky!$NP$3),"",Výsledky!NP19)</f>
        <v/>
      </c>
      <c r="BL61" s="152" t="str">
        <f>IF(ISBLANK(Výsledky!$NW$3),"",Výsledky!NW19)</f>
        <v/>
      </c>
      <c r="BM61" s="152" t="str">
        <f>IF(ISBLANK(Výsledky!$OD$3),"",Výsledky!OD19)</f>
        <v/>
      </c>
      <c r="BN61" s="152" t="str">
        <f>IF(ISBLANK(Výsledky!$OK$3),"",Výsledky!OK19)</f>
        <v/>
      </c>
      <c r="BO61" s="152" t="str">
        <f>IF(ISBLANK(Výsledky!$OR$3),"",Výsledky!OR19)</f>
        <v/>
      </c>
      <c r="BP61" s="152" t="str">
        <f>IF(ISBLANK(Výsledky!$OY$3),"",Výsledky!OY19)</f>
        <v/>
      </c>
      <c r="BQ61" s="152" t="str">
        <f>IF(ISBLANK(Výsledky!$PF$3),"",Výsledky!PF19)</f>
        <v/>
      </c>
      <c r="BR61" s="152" t="str">
        <f>IF(ISBLANK(Výsledky!$PM$3),"",Výsledky!PM19)</f>
        <v/>
      </c>
      <c r="BS61" s="152" t="str">
        <f>IF(ISBLANK(Výsledky!$PT$3),"",Výsledky!PT19)</f>
        <v/>
      </c>
      <c r="BT61" s="153" t="str">
        <f>IF(ISBLANK(Výsledky!$QA$3),"",Výsledky!QA19)</f>
        <v/>
      </c>
      <c r="BU61" s="6"/>
      <c r="BV61" s="10"/>
      <c r="BW61" s="13" t="str">
        <f>Tipy!B64</f>
        <v>mipir</v>
      </c>
      <c r="BX61" s="9">
        <f t="shared" si="1"/>
        <v>36</v>
      </c>
      <c r="BY61" s="9">
        <f t="shared" si="2"/>
        <v>40</v>
      </c>
      <c r="BZ61" s="9">
        <f t="shared" si="3"/>
        <v>50</v>
      </c>
      <c r="CA61" s="9">
        <f t="shared" si="4"/>
        <v>67</v>
      </c>
      <c r="CB61" s="9">
        <f t="shared" si="5"/>
        <v>72</v>
      </c>
      <c r="CC61" s="9">
        <f t="shared" si="6"/>
        <v>74</v>
      </c>
      <c r="CD61" s="9">
        <f t="shared" si="7"/>
        <v>76</v>
      </c>
      <c r="CE61" s="9" t="e">
        <f t="shared" si="8"/>
        <v>#N/A</v>
      </c>
      <c r="CF61" s="9" t="e">
        <f t="shared" si="9"/>
        <v>#N/A</v>
      </c>
      <c r="CG61" s="9" t="e">
        <f t="shared" si="10"/>
        <v>#N/A</v>
      </c>
      <c r="CH61" s="9" t="e">
        <f t="shared" si="11"/>
        <v>#N/A</v>
      </c>
      <c r="CI61" s="9" t="e">
        <f t="shared" si="12"/>
        <v>#N/A</v>
      </c>
      <c r="CJ61" s="9" t="e">
        <f t="shared" si="13"/>
        <v>#N/A</v>
      </c>
      <c r="CK61" s="9" t="e">
        <f t="shared" si="14"/>
        <v>#N/A</v>
      </c>
      <c r="CL61" s="9" t="e">
        <f t="shared" si="15"/>
        <v>#N/A</v>
      </c>
      <c r="CM61" s="9" t="e">
        <f t="shared" si="16"/>
        <v>#N/A</v>
      </c>
      <c r="CN61" s="9" t="e">
        <f t="shared" si="17"/>
        <v>#N/A</v>
      </c>
      <c r="CO61" s="9" t="e">
        <f t="shared" si="18"/>
        <v>#N/A</v>
      </c>
      <c r="CP61" s="9" t="e">
        <f t="shared" si="19"/>
        <v>#N/A</v>
      </c>
      <c r="CQ61" s="9" t="e">
        <f t="shared" si="20"/>
        <v>#N/A</v>
      </c>
      <c r="CR61" s="9" t="e">
        <f t="shared" si="21"/>
        <v>#N/A</v>
      </c>
      <c r="CS61" s="9" t="e">
        <f t="shared" si="22"/>
        <v>#N/A</v>
      </c>
      <c r="CT61" s="9" t="e">
        <f t="shared" si="23"/>
        <v>#N/A</v>
      </c>
      <c r="CU61" s="9" t="e">
        <f t="shared" si="24"/>
        <v>#N/A</v>
      </c>
      <c r="CV61" s="9" t="e">
        <f t="shared" si="25"/>
        <v>#N/A</v>
      </c>
      <c r="CW61" s="9" t="e">
        <f t="shared" si="26"/>
        <v>#N/A</v>
      </c>
      <c r="CX61" s="9" t="e">
        <f t="shared" si="27"/>
        <v>#N/A</v>
      </c>
      <c r="CY61" s="9" t="e">
        <f t="shared" si="28"/>
        <v>#N/A</v>
      </c>
      <c r="CZ61" s="9" t="e">
        <f t="shared" si="29"/>
        <v>#N/A</v>
      </c>
      <c r="DA61" s="9" t="e">
        <f t="shared" si="30"/>
        <v>#N/A</v>
      </c>
      <c r="DB61" s="9" t="e">
        <f t="shared" si="31"/>
        <v>#N/A</v>
      </c>
      <c r="DC61" s="9" t="e">
        <f t="shared" si="32"/>
        <v>#N/A</v>
      </c>
      <c r="DD61" s="9" t="e">
        <f t="shared" si="33"/>
        <v>#N/A</v>
      </c>
      <c r="DE61" s="9" t="e">
        <f t="shared" si="34"/>
        <v>#N/A</v>
      </c>
      <c r="DF61" s="9" t="e">
        <f t="shared" si="35"/>
        <v>#N/A</v>
      </c>
      <c r="DG61" s="9" t="e">
        <f t="shared" si="36"/>
        <v>#N/A</v>
      </c>
      <c r="DH61" s="9" t="e">
        <f t="shared" si="37"/>
        <v>#N/A</v>
      </c>
      <c r="DI61" s="9" t="e">
        <f t="shared" si="38"/>
        <v>#N/A</v>
      </c>
      <c r="DJ61" s="9" t="e">
        <f t="shared" si="39"/>
        <v>#N/A</v>
      </c>
      <c r="DK61" s="9" t="e">
        <f t="shared" si="40"/>
        <v>#N/A</v>
      </c>
      <c r="DL61" s="9" t="e">
        <f t="shared" si="41"/>
        <v>#N/A</v>
      </c>
      <c r="DM61" s="9" t="e">
        <f t="shared" si="42"/>
        <v>#N/A</v>
      </c>
      <c r="DN61" s="9" t="e">
        <f t="shared" si="43"/>
        <v>#N/A</v>
      </c>
      <c r="DO61" s="9" t="e">
        <f t="shared" si="44"/>
        <v>#N/A</v>
      </c>
      <c r="DP61" s="9" t="e">
        <f t="shared" si="45"/>
        <v>#N/A</v>
      </c>
      <c r="DQ61" s="9" t="e">
        <f t="shared" si="46"/>
        <v>#N/A</v>
      </c>
      <c r="DR61" s="9" t="e">
        <f t="shared" si="47"/>
        <v>#N/A</v>
      </c>
      <c r="DS61" s="9" t="e">
        <f t="shared" si="48"/>
        <v>#N/A</v>
      </c>
      <c r="DT61" s="9" t="e">
        <f t="shared" si="49"/>
        <v>#N/A</v>
      </c>
      <c r="DU61" s="9" t="e">
        <f t="shared" si="50"/>
        <v>#N/A</v>
      </c>
      <c r="DV61" s="9" t="e">
        <f t="shared" si="51"/>
        <v>#N/A</v>
      </c>
      <c r="DW61" s="9" t="e">
        <f t="shared" si="52"/>
        <v>#N/A</v>
      </c>
      <c r="DX61" s="9" t="e">
        <f t="shared" si="53"/>
        <v>#N/A</v>
      </c>
      <c r="DY61" s="9" t="e">
        <f t="shared" si="54"/>
        <v>#N/A</v>
      </c>
      <c r="DZ61" s="9" t="e">
        <f t="shared" si="55"/>
        <v>#N/A</v>
      </c>
      <c r="EA61" s="9" t="e">
        <f t="shared" si="56"/>
        <v>#N/A</v>
      </c>
      <c r="EB61" s="9" t="e">
        <f t="shared" si="57"/>
        <v>#N/A</v>
      </c>
      <c r="EC61" s="9" t="e">
        <f t="shared" si="58"/>
        <v>#N/A</v>
      </c>
      <c r="ED61" s="9" t="e">
        <f t="shared" si="59"/>
        <v>#N/A</v>
      </c>
      <c r="EE61" s="9" t="e">
        <f t="shared" si="60"/>
        <v>#N/A</v>
      </c>
      <c r="EF61" s="9" t="e">
        <f t="shared" si="61"/>
        <v>#N/A</v>
      </c>
      <c r="EG61" s="9" t="e">
        <f t="shared" si="62"/>
        <v>#N/A</v>
      </c>
      <c r="EH61" s="9" t="e">
        <f t="shared" si="63"/>
        <v>#N/A</v>
      </c>
    </row>
    <row r="62" spans="1:138" ht="15.75" customHeight="1">
      <c r="A62" s="1"/>
      <c r="B62" s="155" t="s">
        <v>226</v>
      </c>
      <c r="C62" s="161">
        <f>Tipy!A73</f>
        <v>64</v>
      </c>
      <c r="D62" s="179" t="str">
        <f>Tipy!B73</f>
        <v>pengi</v>
      </c>
      <c r="E62" s="308">
        <f t="shared" si="64"/>
        <v>660</v>
      </c>
      <c r="F62" s="306">
        <f>IF(ISBLANK(Výsledky!$I$3),"-",SUM(J62:M62,O62,Q62,S62:T62,V62,X62,Z62:AA62,AC62:AE62,AG62:AI62,AK62:AM62,AP62,AR62,AT62:AU62,AW62:AX62,BA62,BC62:BD62,BF62,BH62,BJ62,BL62,BN62,BP62,BR62:BS62))</f>
        <v>420</v>
      </c>
      <c r="G62" s="151">
        <f>IF(ISBLANK(Výsledky!$AK$3),"-",SUM(N62,R62,U62,Y62,AB62,AF62,AV62,BB62,BG62,BI62,BM62,BO62,BT62))</f>
        <v>220</v>
      </c>
      <c r="H62" s="151">
        <f>IF(ISBLANK(Výsledky!$AY$3),"-",SUM(P62,W62,AJ62,AO62,AQ62,AY62))</f>
        <v>20</v>
      </c>
      <c r="I62" s="167">
        <f>IF(ISBLANK(Výsledky!$HK$3),"-",SUM(AN62,AS62,AZ62,BE62,BK62,BQ62))</f>
        <v>0</v>
      </c>
      <c r="J62" s="164">
        <f>IF(ISBLANK(Výsledky!$I$3),"",Výsledky!I79)</f>
        <v>50</v>
      </c>
      <c r="K62" s="152">
        <f>IF(ISBLANK(Výsledky!$P$3),"",Výsledky!P79)</f>
        <v>60</v>
      </c>
      <c r="L62" s="152">
        <f>IF(ISBLANK(Výsledky!$W$3),"",Výsledky!W79)</f>
        <v>30</v>
      </c>
      <c r="M62" s="152">
        <f>IF(ISBLANK(Výsledky!$AD$3),"",Výsledky!AD79)</f>
        <v>60</v>
      </c>
      <c r="N62" s="152" t="str">
        <f>IF(ISBLANK(Výsledky!$AK$3),"",Výsledky!AK79)</f>
        <v>-</v>
      </c>
      <c r="O62" s="152" t="str">
        <f>IF(ISBLANK(Výsledky!$AR$3),"",Výsledky!AR79)</f>
        <v>-</v>
      </c>
      <c r="P62" s="152" t="str">
        <f>IF(ISBLANK(Výsledky!$AY$3),"",Výsledky!AY79)</f>
        <v>-</v>
      </c>
      <c r="Q62" s="152" t="str">
        <f>IF(ISBLANK(Výsledky!$BF$3),"",Výsledky!BF79)</f>
        <v>-</v>
      </c>
      <c r="R62" s="152">
        <f>IF(ISBLANK(Výsledky!$BM$3),"",Výsledky!BM79)</f>
        <v>50</v>
      </c>
      <c r="S62" s="152">
        <f>IF(ISBLANK(Výsledky!$BT$3),"",Výsledky!BT79)</f>
        <v>40</v>
      </c>
      <c r="T62" s="152">
        <f>IF(ISBLANK(Výsledky!$CA$3),"",Výsledky!CA79)</f>
        <v>50</v>
      </c>
      <c r="U62" s="152">
        <f>IF(ISBLANK(Výsledky!$CH$3),"",Výsledky!CH79)</f>
        <v>50</v>
      </c>
      <c r="V62" s="152" t="str">
        <f>IF(ISBLANK(Výsledky!$CO$3),"",Výsledky!CO79)</f>
        <v>-</v>
      </c>
      <c r="W62" s="152">
        <f>IF(ISBLANK(Výsledky!$CV$3),"",Výsledky!CV79)</f>
        <v>20</v>
      </c>
      <c r="X62" s="152">
        <f>IF(ISBLANK(Výsledky!$DC$3),"",Výsledky!DC79)</f>
        <v>0</v>
      </c>
      <c r="Y62" s="152">
        <f>IF(ISBLANK(Výsledky!$DJ$3),"",Výsledky!DJ79)</f>
        <v>20</v>
      </c>
      <c r="Z62" s="152">
        <f>IF(ISBLANK(Výsledky!$DQ$3),"",Výsledky!DQ79)</f>
        <v>0</v>
      </c>
      <c r="AA62" s="152">
        <f>IF(ISBLANK(Výsledky!$DX$3),"",Výsledky!DX79)</f>
        <v>60</v>
      </c>
      <c r="AB62" s="152">
        <f>IF(ISBLANK(Výsledky!$EE$3),"",Výsledky!EE79)</f>
        <v>60</v>
      </c>
      <c r="AC62" s="152" t="str">
        <f>IF(ISBLANK(Výsledky!$EL$3),"",Výsledky!EL79)</f>
        <v>-</v>
      </c>
      <c r="AD62" s="152">
        <f>IF(ISBLANK(Výsledky!$ES$3),"",Výsledky!ES79)</f>
        <v>60</v>
      </c>
      <c r="AE62" s="152" t="str">
        <f>IF(ISBLANK(Výsledky!$EZ$3),"",Výsledky!EZ79)</f>
        <v>-</v>
      </c>
      <c r="AF62" s="152">
        <f>IF(ISBLANK(Výsledky!$FG$3),"",Výsledky!FG79)</f>
        <v>40</v>
      </c>
      <c r="AG62" s="152" t="str">
        <f>IF(ISBLANK(Výsledky!$FN$3),"",Výsledky!FN79)</f>
        <v>-</v>
      </c>
      <c r="AH62" s="152" t="str">
        <f>IF(ISBLANK(Výsledky!$FU$3),"",Výsledky!FU79)</f>
        <v>-</v>
      </c>
      <c r="AI62" s="152">
        <f>IF(ISBLANK(Výsledky!$GB$3),"",Výsledky!GB79)</f>
        <v>10</v>
      </c>
      <c r="AJ62" s="152" t="str">
        <f>IF(ISBLANK(Výsledky!$GI$3),"",Výsledky!GI79)</f>
        <v>-</v>
      </c>
      <c r="AK62" s="152" t="str">
        <f>IF(ISBLANK(Výsledky!$GP$3),"",Výsledky!GP79)</f>
        <v/>
      </c>
      <c r="AL62" s="152">
        <v>0</v>
      </c>
      <c r="AM62" s="152" t="str">
        <f>IF(ISBLANK(Výsledky!$HD$3),"",Výsledky!HD79)</f>
        <v>-</v>
      </c>
      <c r="AN62" s="152" t="str">
        <f>IF(ISBLANK(Výsledky!$HK$3),"",Výsledky!HK79)</f>
        <v>-</v>
      </c>
      <c r="AO62" s="152" t="str">
        <f>IF(ISBLANK(Výsledky!$HR$3),"",Výsledky!HR79)</f>
        <v>-</v>
      </c>
      <c r="AP62" s="152" t="str">
        <f>IF(ISBLANK(Výsledky!$HY$3),"",Výsledky!HY79)</f>
        <v>-</v>
      </c>
      <c r="AQ62" s="152" t="str">
        <f>IF(ISBLANK(Výsledky!$IF$3),"",Výsledky!IF79)</f>
        <v>-</v>
      </c>
      <c r="AR62" s="152" t="str">
        <f>IF(ISBLANK(Výsledky!$IM$3),"",Výsledky!IM79)</f>
        <v>-</v>
      </c>
      <c r="AS62" s="152" t="str">
        <f>IF(ISBLANK(Výsledky!$IT$3),"",Výsledky!IT79)</f>
        <v>-</v>
      </c>
      <c r="AT62" s="152" t="str">
        <f>IF(ISBLANK(Výsledky!$JA$3),"",Výsledky!JA79)</f>
        <v>-</v>
      </c>
      <c r="AU62" s="152" t="str">
        <f>IF(ISBLANK(Výsledky!$JH$3),"",Výsledky!JH79)</f>
        <v/>
      </c>
      <c r="AV62" s="152" t="str">
        <f>IF(ISBLANK(Výsledky!$JO$3),"",Výsledky!JO79)</f>
        <v/>
      </c>
      <c r="AW62" s="152" t="str">
        <f>IF(ISBLANK(Výsledky!$JV$3),"",Výsledky!JV79)</f>
        <v/>
      </c>
      <c r="AX62" s="152" t="str">
        <f>IF(ISBLANK(Výsledky!$KC$3),"",Výsledky!KC79)</f>
        <v/>
      </c>
      <c r="AY62" s="152" t="str">
        <f>IF(ISBLANK(Výsledky!$KJ$3),"",Výsledky!KJ79)</f>
        <v/>
      </c>
      <c r="AZ62" s="152" t="str">
        <f>IF(ISBLANK(Výsledky!$KQ$3),"",Výsledky!KQ79)</f>
        <v/>
      </c>
      <c r="BA62" s="152" t="str">
        <f>IF(ISBLANK(Výsledky!$KX$3),"",Výsledky!KX79)</f>
        <v/>
      </c>
      <c r="BB62" s="152" t="str">
        <f>IF(ISBLANK(Výsledky!$LE$3),"",Výsledky!LE79)</f>
        <v/>
      </c>
      <c r="BC62" s="152" t="str">
        <f>IF(ISBLANK(Výsledky!$LL$3),"",Výsledky!LL79)</f>
        <v/>
      </c>
      <c r="BD62" s="152" t="str">
        <f>IF(ISBLANK(Výsledky!$LS$3),"",Výsledky!LS79)</f>
        <v/>
      </c>
      <c r="BE62" s="152" t="str">
        <f>IF(ISBLANK(Výsledky!$LZ$3),"",Výsledky!LZ79)</f>
        <v/>
      </c>
      <c r="BF62" s="152" t="str">
        <f>IF(ISBLANK(Výsledky!$MG$3),"",Výsledky!MG79)</f>
        <v/>
      </c>
      <c r="BG62" s="152" t="str">
        <f>IF(ISBLANK(Výsledky!$MN$3),"",Výsledky!MN79)</f>
        <v/>
      </c>
      <c r="BH62" s="152" t="str">
        <f>IF(ISBLANK(Výsledky!$MU$3),"",Výsledky!MU79)</f>
        <v/>
      </c>
      <c r="BI62" s="152" t="str">
        <f>IF(ISBLANK(Výsledky!$NB$3),"",Výsledky!NB79)</f>
        <v/>
      </c>
      <c r="BJ62" s="152" t="str">
        <f>IF(ISBLANK(Výsledky!$NI$3),"",Výsledky!NI79)</f>
        <v/>
      </c>
      <c r="BK62" s="152" t="str">
        <f>IF(ISBLANK(Výsledky!$NP$3),"",Výsledky!NP79)</f>
        <v/>
      </c>
      <c r="BL62" s="152" t="str">
        <f>IF(ISBLANK(Výsledky!$NW$3),"",Výsledky!NW79)</f>
        <v/>
      </c>
      <c r="BM62" s="152" t="str">
        <f>IF(ISBLANK(Výsledky!$OD$3),"",Výsledky!OD79)</f>
        <v/>
      </c>
      <c r="BN62" s="152" t="str">
        <f>IF(ISBLANK(Výsledky!$OK$3),"",Výsledky!OK79)</f>
        <v/>
      </c>
      <c r="BO62" s="152" t="str">
        <f>IF(ISBLANK(Výsledky!$OR$3),"",Výsledky!OR79)</f>
        <v/>
      </c>
      <c r="BP62" s="152" t="str">
        <f>IF(ISBLANK(Výsledky!$OY$3),"",Výsledky!OY79)</f>
        <v/>
      </c>
      <c r="BQ62" s="152" t="str">
        <f>IF(ISBLANK(Výsledky!$PF$3),"",Výsledky!PF79)</f>
        <v/>
      </c>
      <c r="BR62" s="152" t="str">
        <f>IF(ISBLANK(Výsledky!$PM$3),"",Výsledky!PM79)</f>
        <v/>
      </c>
      <c r="BS62" s="152" t="str">
        <f>IF(ISBLANK(Výsledky!$PT$3),"",Výsledky!PT79)</f>
        <v/>
      </c>
      <c r="BT62" s="153" t="str">
        <f>IF(ISBLANK(Výsledky!$QA$3),"",Výsledky!QA79)</f>
        <v/>
      </c>
      <c r="BU62" s="6"/>
      <c r="BV62" s="10"/>
      <c r="BW62" s="13" t="str">
        <f>Tipy!B65</f>
        <v>Nanoshowsky</v>
      </c>
      <c r="BX62" s="9">
        <f t="shared" si="1"/>
        <v>14</v>
      </c>
      <c r="BY62" s="9">
        <f t="shared" si="2"/>
        <v>47</v>
      </c>
      <c r="BZ62" s="9">
        <f t="shared" si="3"/>
        <v>57</v>
      </c>
      <c r="CA62" s="9">
        <f t="shared" si="4"/>
        <v>70</v>
      </c>
      <c r="CB62" s="9">
        <f t="shared" si="5"/>
        <v>75</v>
      </c>
      <c r="CC62" s="9">
        <f t="shared" si="6"/>
        <v>76</v>
      </c>
      <c r="CD62" s="9">
        <f t="shared" si="7"/>
        <v>78</v>
      </c>
      <c r="CE62" s="9" t="e">
        <f t="shared" si="8"/>
        <v>#N/A</v>
      </c>
      <c r="CF62" s="9" t="e">
        <f t="shared" si="9"/>
        <v>#N/A</v>
      </c>
      <c r="CG62" s="9" t="e">
        <f t="shared" si="10"/>
        <v>#N/A</v>
      </c>
      <c r="CH62" s="9" t="e">
        <f t="shared" si="11"/>
        <v>#N/A</v>
      </c>
      <c r="CI62" s="9" t="e">
        <f t="shared" si="12"/>
        <v>#N/A</v>
      </c>
      <c r="CJ62" s="9" t="e">
        <f t="shared" si="13"/>
        <v>#N/A</v>
      </c>
      <c r="CK62" s="9" t="e">
        <f t="shared" si="14"/>
        <v>#N/A</v>
      </c>
      <c r="CL62" s="9" t="e">
        <f t="shared" si="15"/>
        <v>#N/A</v>
      </c>
      <c r="CM62" s="9" t="e">
        <f t="shared" si="16"/>
        <v>#N/A</v>
      </c>
      <c r="CN62" s="9" t="e">
        <f t="shared" si="17"/>
        <v>#N/A</v>
      </c>
      <c r="CO62" s="9" t="e">
        <f t="shared" si="18"/>
        <v>#N/A</v>
      </c>
      <c r="CP62" s="9" t="e">
        <f t="shared" si="19"/>
        <v>#N/A</v>
      </c>
      <c r="CQ62" s="9" t="e">
        <f t="shared" si="20"/>
        <v>#N/A</v>
      </c>
      <c r="CR62" s="9" t="e">
        <f t="shared" si="21"/>
        <v>#N/A</v>
      </c>
      <c r="CS62" s="9" t="e">
        <f t="shared" si="22"/>
        <v>#N/A</v>
      </c>
      <c r="CT62" s="9" t="e">
        <f t="shared" si="23"/>
        <v>#N/A</v>
      </c>
      <c r="CU62" s="9" t="e">
        <f t="shared" si="24"/>
        <v>#N/A</v>
      </c>
      <c r="CV62" s="9" t="e">
        <f t="shared" si="25"/>
        <v>#N/A</v>
      </c>
      <c r="CW62" s="9" t="e">
        <f t="shared" si="26"/>
        <v>#N/A</v>
      </c>
      <c r="CX62" s="9" t="e">
        <f t="shared" si="27"/>
        <v>#N/A</v>
      </c>
      <c r="CY62" s="9" t="e">
        <f t="shared" si="28"/>
        <v>#N/A</v>
      </c>
      <c r="CZ62" s="9" t="e">
        <f t="shared" si="29"/>
        <v>#N/A</v>
      </c>
      <c r="DA62" s="9" t="e">
        <f t="shared" si="30"/>
        <v>#N/A</v>
      </c>
      <c r="DB62" s="9" t="e">
        <f t="shared" si="31"/>
        <v>#N/A</v>
      </c>
      <c r="DC62" s="9" t="e">
        <f t="shared" si="32"/>
        <v>#N/A</v>
      </c>
      <c r="DD62" s="9" t="e">
        <f t="shared" si="33"/>
        <v>#N/A</v>
      </c>
      <c r="DE62" s="9" t="e">
        <f t="shared" si="34"/>
        <v>#N/A</v>
      </c>
      <c r="DF62" s="9" t="e">
        <f t="shared" si="35"/>
        <v>#N/A</v>
      </c>
      <c r="DG62" s="9" t="e">
        <f t="shared" si="36"/>
        <v>#N/A</v>
      </c>
      <c r="DH62" s="9" t="e">
        <f t="shared" si="37"/>
        <v>#N/A</v>
      </c>
      <c r="DI62" s="9" t="e">
        <f t="shared" si="38"/>
        <v>#N/A</v>
      </c>
      <c r="DJ62" s="9" t="e">
        <f t="shared" si="39"/>
        <v>#N/A</v>
      </c>
      <c r="DK62" s="9" t="e">
        <f t="shared" si="40"/>
        <v>#N/A</v>
      </c>
      <c r="DL62" s="9" t="e">
        <f t="shared" si="41"/>
        <v>#N/A</v>
      </c>
      <c r="DM62" s="9" t="e">
        <f t="shared" si="42"/>
        <v>#N/A</v>
      </c>
      <c r="DN62" s="9" t="e">
        <f t="shared" si="43"/>
        <v>#N/A</v>
      </c>
      <c r="DO62" s="9" t="e">
        <f t="shared" si="44"/>
        <v>#N/A</v>
      </c>
      <c r="DP62" s="9" t="e">
        <f t="shared" si="45"/>
        <v>#N/A</v>
      </c>
      <c r="DQ62" s="9" t="e">
        <f t="shared" si="46"/>
        <v>#N/A</v>
      </c>
      <c r="DR62" s="9" t="e">
        <f t="shared" si="47"/>
        <v>#N/A</v>
      </c>
      <c r="DS62" s="9" t="e">
        <f t="shared" si="48"/>
        <v>#N/A</v>
      </c>
      <c r="DT62" s="9" t="e">
        <f t="shared" si="49"/>
        <v>#N/A</v>
      </c>
      <c r="DU62" s="9" t="e">
        <f t="shared" si="50"/>
        <v>#N/A</v>
      </c>
      <c r="DV62" s="9" t="e">
        <f t="shared" si="51"/>
        <v>#N/A</v>
      </c>
      <c r="DW62" s="9" t="e">
        <f t="shared" si="52"/>
        <v>#N/A</v>
      </c>
      <c r="DX62" s="9" t="e">
        <f t="shared" si="53"/>
        <v>#N/A</v>
      </c>
      <c r="DY62" s="9" t="e">
        <f t="shared" si="54"/>
        <v>#N/A</v>
      </c>
      <c r="DZ62" s="9" t="e">
        <f t="shared" si="55"/>
        <v>#N/A</v>
      </c>
      <c r="EA62" s="9" t="e">
        <f t="shared" si="56"/>
        <v>#N/A</v>
      </c>
      <c r="EB62" s="9" t="e">
        <f t="shared" si="57"/>
        <v>#N/A</v>
      </c>
      <c r="EC62" s="9" t="e">
        <f t="shared" si="58"/>
        <v>#N/A</v>
      </c>
      <c r="ED62" s="9" t="e">
        <f t="shared" si="59"/>
        <v>#N/A</v>
      </c>
      <c r="EE62" s="9" t="e">
        <f t="shared" si="60"/>
        <v>#N/A</v>
      </c>
      <c r="EF62" s="9" t="e">
        <f t="shared" si="61"/>
        <v>#N/A</v>
      </c>
      <c r="EG62" s="9" t="e">
        <f t="shared" si="62"/>
        <v>#N/A</v>
      </c>
      <c r="EH62" s="9" t="e">
        <f t="shared" si="63"/>
        <v>#N/A</v>
      </c>
    </row>
    <row r="63" spans="1:138" ht="15.75" customHeight="1">
      <c r="A63" s="1"/>
      <c r="B63" s="155" t="s">
        <v>227</v>
      </c>
      <c r="C63" s="161">
        <f>Tipy!A74</f>
        <v>81</v>
      </c>
      <c r="D63" s="179" t="str">
        <f>Tipy!B74</f>
        <v>Peter Bajči</v>
      </c>
      <c r="E63" s="308">
        <f t="shared" si="64"/>
        <v>640</v>
      </c>
      <c r="F63" s="306">
        <f>IF(ISBLANK(Výsledky!$I$3),"-",SUM(J63:M63,O63,Q63,S63:T63,V63,X63,Z63:AA63,AC63:AE63,AG63:AI63,AK63:AM63,AP63,AR63,AT63:AU63,AW63:AX63,BA63,BC63:BD63,BF63,BH63,BJ63,BL63,BN63,BP63,BR63:BS63))</f>
        <v>440</v>
      </c>
      <c r="G63" s="151">
        <f>IF(ISBLANK(Výsledky!$AK$3),"-",SUM(N63,R63,U63,Y63,AB63,AF63,AV63,BB63,BG63,BI63,BM63,BO63,BT63))</f>
        <v>100</v>
      </c>
      <c r="H63" s="151">
        <f>IF(ISBLANK(Výsledky!$AY$3),"-",SUM(P63,W63,AJ63,AO63,AQ63,AY63))</f>
        <v>100</v>
      </c>
      <c r="I63" s="167">
        <f>IF(ISBLANK(Výsledky!$HK$3),"-",SUM(AN63,AS63,AZ63,BE63,BK63,BQ63))</f>
        <v>0</v>
      </c>
      <c r="J63" s="164">
        <f>IF(ISBLANK(Výsledky!$I$3),"",Výsledky!I80)</f>
        <v>50</v>
      </c>
      <c r="K63" s="152">
        <f>IF(ISBLANK(Výsledky!$P$3),"",Výsledky!P80)</f>
        <v>60</v>
      </c>
      <c r="L63" s="152">
        <f>IF(ISBLANK(Výsledky!$W$3),"",Výsledky!W80)</f>
        <v>20</v>
      </c>
      <c r="M63" s="152">
        <f>IF(ISBLANK(Výsledky!$AD$3),"",Výsledky!AD80)</f>
        <v>50</v>
      </c>
      <c r="N63" s="152">
        <f>IF(ISBLANK(Výsledky!$AK$3),"",Výsledky!AK80)</f>
        <v>20</v>
      </c>
      <c r="O63" s="152">
        <f>IF(ISBLANK(Výsledky!$AR$3),"",Výsledky!AR80)</f>
        <v>30</v>
      </c>
      <c r="P63" s="152">
        <f>IF(ISBLANK(Výsledky!$AY$3),"",Výsledky!AY80)</f>
        <v>50</v>
      </c>
      <c r="Q63" s="152">
        <f>IF(ISBLANK(Výsledky!$BF$3),"",Výsledky!BF80)</f>
        <v>30</v>
      </c>
      <c r="R63" s="152">
        <f>IF(ISBLANK(Výsledky!$BM$3),"",Výsledky!BM80)</f>
        <v>20</v>
      </c>
      <c r="S63" s="152">
        <f>IF(ISBLANK(Výsledky!$BT$3),"",Výsledky!BT80)</f>
        <v>80</v>
      </c>
      <c r="T63" s="152">
        <f>IF(ISBLANK(Výsledky!$CA$3),"",Výsledky!CA80)</f>
        <v>20</v>
      </c>
      <c r="U63" s="152">
        <f>IF(ISBLANK(Výsledky!$CH$3),"",Výsledky!CH80)</f>
        <v>20</v>
      </c>
      <c r="V63" s="152" t="str">
        <f>IF(ISBLANK(Výsledky!$CO$3),"",Výsledky!CO80)</f>
        <v>-</v>
      </c>
      <c r="W63" s="152">
        <f>IF(ISBLANK(Výsledky!$CV$3),"",Výsledky!CV80)</f>
        <v>50</v>
      </c>
      <c r="X63" s="152">
        <f>IF(ISBLANK(Výsledky!$DC$3),"",Výsledky!DC80)</f>
        <v>0</v>
      </c>
      <c r="Y63" s="152" t="str">
        <f>IF(ISBLANK(Výsledky!$DJ$3),"",Výsledky!DJ80)</f>
        <v>-</v>
      </c>
      <c r="Z63" s="152">
        <f>IF(ISBLANK(Výsledky!$DQ$3),"",Výsledky!DQ80)</f>
        <v>10</v>
      </c>
      <c r="AA63" s="152" t="str">
        <f>IF(ISBLANK(Výsledky!$DX$3),"",Výsledky!DX80)</f>
        <v>-</v>
      </c>
      <c r="AB63" s="152">
        <f>IF(ISBLANK(Výsledky!$EE$3),"",Výsledky!EE80)</f>
        <v>40</v>
      </c>
      <c r="AC63" s="152">
        <f>IF(ISBLANK(Výsledky!$EL$3),"",Výsledky!EL80)</f>
        <v>40</v>
      </c>
      <c r="AD63" s="152">
        <f>IF(ISBLANK(Výsledky!$ES$3),"",Výsledky!ES80)</f>
        <v>30</v>
      </c>
      <c r="AE63" s="152" t="str">
        <f>IF(ISBLANK(Výsledky!$EZ$3),"",Výsledky!EZ80)</f>
        <v>-</v>
      </c>
      <c r="AF63" s="152" t="str">
        <f>IF(ISBLANK(Výsledky!$FG$3),"",Výsledky!FG80)</f>
        <v>-</v>
      </c>
      <c r="AG63" s="152" t="str">
        <f>IF(ISBLANK(Výsledky!$FN$3),"",Výsledky!FN80)</f>
        <v>-</v>
      </c>
      <c r="AH63" s="152">
        <f>IF(ISBLANK(Výsledky!$FU$3),"",Výsledky!FU80)</f>
        <v>20</v>
      </c>
      <c r="AI63" s="152" t="str">
        <f>IF(ISBLANK(Výsledky!$GB$3),"",Výsledky!GB80)</f>
        <v>-</v>
      </c>
      <c r="AJ63" s="152" t="str">
        <f>IF(ISBLANK(Výsledky!$GI$3),"",Výsledky!GI80)</f>
        <v>-</v>
      </c>
      <c r="AK63" s="152" t="str">
        <f>IF(ISBLANK(Výsledky!$GP$3),"",Výsledky!GP80)</f>
        <v/>
      </c>
      <c r="AL63" s="152">
        <v>0</v>
      </c>
      <c r="AM63" s="152" t="str">
        <f>IF(ISBLANK(Výsledky!$HD$3),"",Výsledky!HD80)</f>
        <v>-</v>
      </c>
      <c r="AN63" s="152" t="str">
        <f>IF(ISBLANK(Výsledky!$HK$3),"",Výsledky!HK80)</f>
        <v>-</v>
      </c>
      <c r="AO63" s="152" t="str">
        <f>IF(ISBLANK(Výsledky!$HR$3),"",Výsledky!HR80)</f>
        <v>-</v>
      </c>
      <c r="AP63" s="152" t="str">
        <f>IF(ISBLANK(Výsledky!$HY$3),"",Výsledky!HY80)</f>
        <v>-</v>
      </c>
      <c r="AQ63" s="152">
        <f>IF(ISBLANK(Výsledky!$IF$3),"",Výsledky!IF80)</f>
        <v>0</v>
      </c>
      <c r="AR63" s="152" t="str">
        <f>IF(ISBLANK(Výsledky!$IM$3),"",Výsledky!IM80)</f>
        <v>-</v>
      </c>
      <c r="AS63" s="152" t="str">
        <f>IF(ISBLANK(Výsledky!$IT$3),"",Výsledky!IT80)</f>
        <v>-</v>
      </c>
      <c r="AT63" s="152" t="str">
        <f>IF(ISBLANK(Výsledky!$JA$3),"",Výsledky!JA80)</f>
        <v>-</v>
      </c>
      <c r="AU63" s="152" t="str">
        <f>IF(ISBLANK(Výsledky!$JH$3),"",Výsledky!JH80)</f>
        <v/>
      </c>
      <c r="AV63" s="152" t="str">
        <f>IF(ISBLANK(Výsledky!$JO$3),"",Výsledky!JO80)</f>
        <v/>
      </c>
      <c r="AW63" s="152" t="str">
        <f>IF(ISBLANK(Výsledky!$JV$3),"",Výsledky!JV80)</f>
        <v/>
      </c>
      <c r="AX63" s="152" t="str">
        <f>IF(ISBLANK(Výsledky!$KC$3),"",Výsledky!KC80)</f>
        <v/>
      </c>
      <c r="AY63" s="152" t="str">
        <f>IF(ISBLANK(Výsledky!$KJ$3),"",Výsledky!KJ80)</f>
        <v/>
      </c>
      <c r="AZ63" s="152" t="str">
        <f>IF(ISBLANK(Výsledky!$KQ$3),"",Výsledky!KQ80)</f>
        <v/>
      </c>
      <c r="BA63" s="152" t="str">
        <f>IF(ISBLANK(Výsledky!$KX$3),"",Výsledky!KX80)</f>
        <v/>
      </c>
      <c r="BB63" s="152" t="str">
        <f>IF(ISBLANK(Výsledky!$LE$3),"",Výsledky!LE80)</f>
        <v/>
      </c>
      <c r="BC63" s="152" t="str">
        <f>IF(ISBLANK(Výsledky!$LL$3),"",Výsledky!LL80)</f>
        <v/>
      </c>
      <c r="BD63" s="152" t="str">
        <f>IF(ISBLANK(Výsledky!$LS$3),"",Výsledky!LS80)</f>
        <v/>
      </c>
      <c r="BE63" s="152" t="str">
        <f>IF(ISBLANK(Výsledky!$LZ$3),"",Výsledky!LZ80)</f>
        <v/>
      </c>
      <c r="BF63" s="152" t="str">
        <f>IF(ISBLANK(Výsledky!$MG$3),"",Výsledky!MG80)</f>
        <v/>
      </c>
      <c r="BG63" s="152" t="str">
        <f>IF(ISBLANK(Výsledky!$MN$3),"",Výsledky!MN80)</f>
        <v/>
      </c>
      <c r="BH63" s="152" t="str">
        <f>IF(ISBLANK(Výsledky!$MU$3),"",Výsledky!MU80)</f>
        <v/>
      </c>
      <c r="BI63" s="152" t="str">
        <f>IF(ISBLANK(Výsledky!$NB$3),"",Výsledky!NB80)</f>
        <v/>
      </c>
      <c r="BJ63" s="152" t="str">
        <f>IF(ISBLANK(Výsledky!$NI$3),"",Výsledky!NI80)</f>
        <v/>
      </c>
      <c r="BK63" s="152" t="str">
        <f>IF(ISBLANK(Výsledky!$NP$3),"",Výsledky!NP80)</f>
        <v/>
      </c>
      <c r="BL63" s="152" t="str">
        <f>IF(ISBLANK(Výsledky!$NW$3),"",Výsledky!NW80)</f>
        <v/>
      </c>
      <c r="BM63" s="152" t="str">
        <f>IF(ISBLANK(Výsledky!$OD$3),"",Výsledky!OD80)</f>
        <v/>
      </c>
      <c r="BN63" s="152" t="str">
        <f>IF(ISBLANK(Výsledky!$OK$3),"",Výsledky!OK80)</f>
        <v/>
      </c>
      <c r="BO63" s="152" t="str">
        <f>IF(ISBLANK(Výsledky!$OR$3),"",Výsledky!OR80)</f>
        <v/>
      </c>
      <c r="BP63" s="152" t="str">
        <f>IF(ISBLANK(Výsledky!$OY$3),"",Výsledky!OY80)</f>
        <v/>
      </c>
      <c r="BQ63" s="152" t="str">
        <f>IF(ISBLANK(Výsledky!$PF$3),"",Výsledky!PF80)</f>
        <v/>
      </c>
      <c r="BR63" s="152" t="str">
        <f>IF(ISBLANK(Výsledky!$PM$3),"",Výsledky!PM80)</f>
        <v/>
      </c>
      <c r="BS63" s="152" t="str">
        <f>IF(ISBLANK(Výsledky!$PT$3),"",Výsledky!PT80)</f>
        <v/>
      </c>
      <c r="BT63" s="153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1"/>
        <v>73</v>
      </c>
      <c r="BY63" s="9">
        <f t="shared" si="2"/>
        <v>66</v>
      </c>
      <c r="BZ63" s="9">
        <f t="shared" si="3"/>
        <v>56</v>
      </c>
      <c r="CA63" s="9">
        <f t="shared" si="4"/>
        <v>61</v>
      </c>
      <c r="CB63" s="9">
        <f t="shared" si="5"/>
        <v>58</v>
      </c>
      <c r="CC63" s="9">
        <f t="shared" si="6"/>
        <v>50</v>
      </c>
      <c r="CD63" s="9">
        <f t="shared" si="7"/>
        <v>54</v>
      </c>
      <c r="CE63" s="9" t="e">
        <f t="shared" si="8"/>
        <v>#N/A</v>
      </c>
      <c r="CF63" s="9" t="e">
        <f t="shared" si="9"/>
        <v>#N/A</v>
      </c>
      <c r="CG63" s="9" t="e">
        <f t="shared" si="10"/>
        <v>#N/A</v>
      </c>
      <c r="CH63" s="9" t="e">
        <f t="shared" si="11"/>
        <v>#N/A</v>
      </c>
      <c r="CI63" s="9" t="e">
        <f t="shared" si="12"/>
        <v>#N/A</v>
      </c>
      <c r="CJ63" s="9" t="e">
        <f t="shared" si="13"/>
        <v>#N/A</v>
      </c>
      <c r="CK63" s="9" t="e">
        <f t="shared" si="14"/>
        <v>#N/A</v>
      </c>
      <c r="CL63" s="9" t="e">
        <f t="shared" si="15"/>
        <v>#N/A</v>
      </c>
      <c r="CM63" s="9" t="e">
        <f t="shared" si="16"/>
        <v>#N/A</v>
      </c>
      <c r="CN63" s="9" t="e">
        <f t="shared" si="17"/>
        <v>#N/A</v>
      </c>
      <c r="CO63" s="9" t="e">
        <f t="shared" si="18"/>
        <v>#N/A</v>
      </c>
      <c r="CP63" s="9" t="e">
        <f t="shared" si="19"/>
        <v>#N/A</v>
      </c>
      <c r="CQ63" s="9" t="e">
        <f t="shared" si="20"/>
        <v>#N/A</v>
      </c>
      <c r="CR63" s="9" t="e">
        <f t="shared" si="21"/>
        <v>#N/A</v>
      </c>
      <c r="CS63" s="9" t="e">
        <f t="shared" si="22"/>
        <v>#N/A</v>
      </c>
      <c r="CT63" s="9" t="e">
        <f t="shared" si="23"/>
        <v>#N/A</v>
      </c>
      <c r="CU63" s="9" t="e">
        <f t="shared" si="24"/>
        <v>#N/A</v>
      </c>
      <c r="CV63" s="9" t="e">
        <f t="shared" si="25"/>
        <v>#N/A</v>
      </c>
      <c r="CW63" s="9" t="e">
        <f t="shared" si="26"/>
        <v>#N/A</v>
      </c>
      <c r="CX63" s="9" t="e">
        <f t="shared" si="27"/>
        <v>#N/A</v>
      </c>
      <c r="CY63" s="9" t="e">
        <f t="shared" si="28"/>
        <v>#N/A</v>
      </c>
      <c r="CZ63" s="9" t="e">
        <f t="shared" si="29"/>
        <v>#N/A</v>
      </c>
      <c r="DA63" s="9" t="e">
        <f t="shared" si="30"/>
        <v>#N/A</v>
      </c>
      <c r="DB63" s="9" t="e">
        <f t="shared" si="31"/>
        <v>#N/A</v>
      </c>
      <c r="DC63" s="9" t="e">
        <f t="shared" si="32"/>
        <v>#N/A</v>
      </c>
      <c r="DD63" s="9" t="e">
        <f t="shared" si="33"/>
        <v>#N/A</v>
      </c>
      <c r="DE63" s="9" t="e">
        <f t="shared" si="34"/>
        <v>#N/A</v>
      </c>
      <c r="DF63" s="9" t="e">
        <f t="shared" si="35"/>
        <v>#N/A</v>
      </c>
      <c r="DG63" s="9" t="e">
        <f t="shared" si="36"/>
        <v>#N/A</v>
      </c>
      <c r="DH63" s="9" t="e">
        <f t="shared" si="37"/>
        <v>#N/A</v>
      </c>
      <c r="DI63" s="9" t="e">
        <f t="shared" si="38"/>
        <v>#N/A</v>
      </c>
      <c r="DJ63" s="9" t="e">
        <f t="shared" si="39"/>
        <v>#N/A</v>
      </c>
      <c r="DK63" s="9" t="e">
        <f t="shared" si="40"/>
        <v>#N/A</v>
      </c>
      <c r="DL63" s="9" t="e">
        <f t="shared" si="41"/>
        <v>#N/A</v>
      </c>
      <c r="DM63" s="9" t="e">
        <f t="shared" si="42"/>
        <v>#N/A</v>
      </c>
      <c r="DN63" s="9" t="e">
        <f t="shared" si="43"/>
        <v>#N/A</v>
      </c>
      <c r="DO63" s="9" t="e">
        <f t="shared" si="44"/>
        <v>#N/A</v>
      </c>
      <c r="DP63" s="9" t="e">
        <f t="shared" si="45"/>
        <v>#N/A</v>
      </c>
      <c r="DQ63" s="9" t="e">
        <f t="shared" si="46"/>
        <v>#N/A</v>
      </c>
      <c r="DR63" s="9" t="e">
        <f t="shared" si="47"/>
        <v>#N/A</v>
      </c>
      <c r="DS63" s="9" t="e">
        <f t="shared" si="48"/>
        <v>#N/A</v>
      </c>
      <c r="DT63" s="9" t="e">
        <f t="shared" si="49"/>
        <v>#N/A</v>
      </c>
      <c r="DU63" s="9" t="e">
        <f t="shared" si="50"/>
        <v>#N/A</v>
      </c>
      <c r="DV63" s="9" t="e">
        <f t="shared" si="51"/>
        <v>#N/A</v>
      </c>
      <c r="DW63" s="9" t="e">
        <f t="shared" si="52"/>
        <v>#N/A</v>
      </c>
      <c r="DX63" s="9" t="e">
        <f t="shared" si="53"/>
        <v>#N/A</v>
      </c>
      <c r="DY63" s="9" t="e">
        <f t="shared" si="54"/>
        <v>#N/A</v>
      </c>
      <c r="DZ63" s="9" t="e">
        <f t="shared" si="55"/>
        <v>#N/A</v>
      </c>
      <c r="EA63" s="9" t="e">
        <f t="shared" si="56"/>
        <v>#N/A</v>
      </c>
      <c r="EB63" s="9" t="e">
        <f t="shared" si="57"/>
        <v>#N/A</v>
      </c>
      <c r="EC63" s="9" t="e">
        <f t="shared" si="58"/>
        <v>#N/A</v>
      </c>
      <c r="ED63" s="9" t="e">
        <f t="shared" si="59"/>
        <v>#N/A</v>
      </c>
      <c r="EE63" s="9" t="e">
        <f t="shared" si="60"/>
        <v>#N/A</v>
      </c>
      <c r="EF63" s="9" t="e">
        <f t="shared" si="61"/>
        <v>#N/A</v>
      </c>
      <c r="EG63" s="9" t="e">
        <f t="shared" si="62"/>
        <v>#N/A</v>
      </c>
      <c r="EH63" s="9" t="e">
        <f t="shared" si="63"/>
        <v>#N/A</v>
      </c>
    </row>
    <row r="64" spans="1:138" ht="15.75" customHeight="1">
      <c r="A64" s="1"/>
      <c r="B64" s="155" t="s">
        <v>228</v>
      </c>
      <c r="C64" s="161">
        <f>Tipy!A24</f>
        <v>28</v>
      </c>
      <c r="D64" s="179" t="str">
        <f>Tipy!B24</f>
        <v>Fabio</v>
      </c>
      <c r="E64" s="308">
        <f t="shared" si="64"/>
        <v>610</v>
      </c>
      <c r="F64" s="306">
        <f>IF(ISBLANK(Výsledky!$I$3),"-",SUM(J64:M64,O64,Q64,S64:T64,V64,X64,Z64:AA64,AC64:AE64,AG64:AI64,AK64:AM64,AP64,AR64,AT64:AU64,AW64:AX64,BA64,BC64:BD64,BF64,BH64,BJ64,BL64,BN64,BP64,BR64:BS64))</f>
        <v>440</v>
      </c>
      <c r="G64" s="151">
        <f>IF(ISBLANK(Výsledky!$AK$3),"-",SUM(N64,R64,U64,Y64,AB64,AF64,AV64,BB64,BG64,BI64,BM64,BO64,BT64))</f>
        <v>80</v>
      </c>
      <c r="H64" s="151">
        <f>IF(ISBLANK(Výsledky!$AY$3),"-",SUM(P64,W64,AJ64,AO64,AQ64,AY64))</f>
        <v>60</v>
      </c>
      <c r="I64" s="167">
        <f>IF(ISBLANK(Výsledky!$HK$3),"-",SUM(AN64,AS64,AZ64,BE64,BK64,BQ64))</f>
        <v>30</v>
      </c>
      <c r="J64" s="164">
        <f>IF(ISBLANK(Výsledky!$I$3),"",Výsledky!I30)</f>
        <v>30</v>
      </c>
      <c r="K64" s="152">
        <f>IF(ISBLANK(Výsledky!$P$3),"",Výsledky!P30)</f>
        <v>30</v>
      </c>
      <c r="L64" s="152">
        <f>IF(ISBLANK(Výsledky!$W$3),"",Výsledky!W30)</f>
        <v>0</v>
      </c>
      <c r="M64" s="152">
        <f>IF(ISBLANK(Výsledky!$AD$3),"",Výsledky!AD30)</f>
        <v>20</v>
      </c>
      <c r="N64" s="152">
        <f>IF(ISBLANK(Výsledky!$AK$3),"",Výsledky!AK30)</f>
        <v>20</v>
      </c>
      <c r="O64" s="152">
        <f>IF(ISBLANK(Výsledky!$AR$3),"",Výsledky!AR30)</f>
        <v>20</v>
      </c>
      <c r="P64" s="152">
        <f>IF(ISBLANK(Výsledky!$AY$3),"",Výsledky!AY30)</f>
        <v>30</v>
      </c>
      <c r="Q64" s="152" t="str">
        <f>IF(ISBLANK(Výsledky!$BF$3),"",Výsledky!BF30)</f>
        <v>-</v>
      </c>
      <c r="R64" s="152">
        <f>IF(ISBLANK(Výsledky!$BM$3),"",Výsledky!BM30)</f>
        <v>0</v>
      </c>
      <c r="S64" s="152">
        <f>IF(ISBLANK(Výsledky!$BT$3),"",Výsledky!BT30)</f>
        <v>20</v>
      </c>
      <c r="T64" s="152">
        <f>IF(ISBLANK(Výsledky!$CA$3),"",Výsledky!CA30)</f>
        <v>20</v>
      </c>
      <c r="U64" s="152">
        <f>IF(ISBLANK(Výsledky!$CH$3),"",Výsledky!CH30)</f>
        <v>0</v>
      </c>
      <c r="V64" s="152">
        <f>IF(ISBLANK(Výsledky!$CO$3),"",Výsledky!CO30)</f>
        <v>20</v>
      </c>
      <c r="W64" s="152" t="str">
        <f>IF(ISBLANK(Výsledky!$CV$3),"",Výsledky!CV30)</f>
        <v>-</v>
      </c>
      <c r="X64" s="152">
        <f>IF(ISBLANK(Výsledky!$DC$3),"",Výsledky!DC30)</f>
        <v>30</v>
      </c>
      <c r="Y64" s="152">
        <f>IF(ISBLANK(Výsledky!$DJ$3),"",Výsledky!DJ30)</f>
        <v>40</v>
      </c>
      <c r="Z64" s="152">
        <f>IF(ISBLANK(Výsledky!$DQ$3),"",Výsledky!DQ30)</f>
        <v>0</v>
      </c>
      <c r="AA64" s="152">
        <f>IF(ISBLANK(Výsledky!$DX$3),"",Výsledky!DX30)</f>
        <v>20</v>
      </c>
      <c r="AB64" s="152">
        <f>IF(ISBLANK(Výsledky!$EE$3),"",Výsledky!EE30)</f>
        <v>20</v>
      </c>
      <c r="AC64" s="152">
        <f>IF(ISBLANK(Výsledky!$EL$3),"",Výsledky!EL30)</f>
        <v>60</v>
      </c>
      <c r="AD64" s="152">
        <f>IF(ISBLANK(Výsledky!$ES$3),"",Výsledky!ES30)</f>
        <v>20</v>
      </c>
      <c r="AE64" s="152">
        <f>IF(ISBLANK(Výsledky!$EZ$3),"",Výsledky!EZ30)</f>
        <v>20</v>
      </c>
      <c r="AF64" s="152">
        <f>IF(ISBLANK(Výsledky!$FG$3),"",Výsledky!FG30)</f>
        <v>0</v>
      </c>
      <c r="AG64" s="152">
        <f>IF(ISBLANK(Výsledky!$FN$3),"",Výsledky!FN30)</f>
        <v>20</v>
      </c>
      <c r="AH64" s="152">
        <f>IF(ISBLANK(Výsledky!$FU$3),"",Výsledky!FU30)</f>
        <v>20</v>
      </c>
      <c r="AI64" s="152">
        <f>IF(ISBLANK(Výsledky!$GB$3),"",Výsledky!GB30)</f>
        <v>0</v>
      </c>
      <c r="AJ64" s="152">
        <f>IF(ISBLANK(Výsledky!$GI$3),"",Výsledky!GI30)</f>
        <v>10</v>
      </c>
      <c r="AK64" s="152" t="str">
        <f>IF(ISBLANK(Výsledky!$GP$3),"",Výsledky!GP30)</f>
        <v/>
      </c>
      <c r="AL64" s="152">
        <v>0</v>
      </c>
      <c r="AM64" s="152">
        <f>IF(ISBLANK(Výsledky!$HD$3),"",Výsledky!HD30)</f>
        <v>20</v>
      </c>
      <c r="AN64" s="152" t="str">
        <f>IF(ISBLANK(Výsledky!$HK$3),"",Výsledky!HK30)</f>
        <v>-</v>
      </c>
      <c r="AO64" s="152">
        <f>IF(ISBLANK(Výsledky!$HR$3),"",Výsledky!HR30)</f>
        <v>0</v>
      </c>
      <c r="AP64" s="152" t="str">
        <f>IF(ISBLANK(Výsledky!$HY$3),"",Výsledky!HY30)</f>
        <v>-</v>
      </c>
      <c r="AQ64" s="152">
        <f>IF(ISBLANK(Výsledky!$IF$3),"",Výsledky!IF30)</f>
        <v>20</v>
      </c>
      <c r="AR64" s="152">
        <f>IF(ISBLANK(Výsledky!$IM$3),"",Výsledky!IM30)</f>
        <v>50</v>
      </c>
      <c r="AS64" s="152">
        <f>IF(ISBLANK(Výsledky!$IT$3),"",Výsledky!IT30)</f>
        <v>30</v>
      </c>
      <c r="AT64" s="152">
        <f>IF(ISBLANK(Výsledky!$JA$3),"",Výsledky!JA30)</f>
        <v>20</v>
      </c>
      <c r="AU64" s="152" t="str">
        <f>IF(ISBLANK(Výsledky!$JH$3),"",Výsledky!JH30)</f>
        <v/>
      </c>
      <c r="AV64" s="152" t="str">
        <f>IF(ISBLANK(Výsledky!$JO$3),"",Výsledky!JO30)</f>
        <v/>
      </c>
      <c r="AW64" s="152" t="str">
        <f>IF(ISBLANK(Výsledky!$JV$3),"",Výsledky!JV30)</f>
        <v/>
      </c>
      <c r="AX64" s="152" t="str">
        <f>IF(ISBLANK(Výsledky!$KC$3),"",Výsledky!KC30)</f>
        <v/>
      </c>
      <c r="AY64" s="152" t="str">
        <f>IF(ISBLANK(Výsledky!$KJ$3),"",Výsledky!KJ30)</f>
        <v/>
      </c>
      <c r="AZ64" s="152" t="str">
        <f>IF(ISBLANK(Výsledky!$KQ$3),"",Výsledky!KQ30)</f>
        <v/>
      </c>
      <c r="BA64" s="152" t="str">
        <f>IF(ISBLANK(Výsledky!$KX$3),"",Výsledky!KX30)</f>
        <v/>
      </c>
      <c r="BB64" s="152" t="str">
        <f>IF(ISBLANK(Výsledky!$LE$3),"",Výsledky!LE30)</f>
        <v/>
      </c>
      <c r="BC64" s="152" t="str">
        <f>IF(ISBLANK(Výsledky!$LL$3),"",Výsledky!LL30)</f>
        <v/>
      </c>
      <c r="BD64" s="152" t="str">
        <f>IF(ISBLANK(Výsledky!$LS$3),"",Výsledky!LS30)</f>
        <v/>
      </c>
      <c r="BE64" s="152" t="str">
        <f>IF(ISBLANK(Výsledky!$LZ$3),"",Výsledky!LZ30)</f>
        <v/>
      </c>
      <c r="BF64" s="152" t="str">
        <f>IF(ISBLANK(Výsledky!$MG$3),"",Výsledky!MG30)</f>
        <v/>
      </c>
      <c r="BG64" s="152" t="str">
        <f>IF(ISBLANK(Výsledky!$MN$3),"",Výsledky!MN30)</f>
        <v/>
      </c>
      <c r="BH64" s="152" t="str">
        <f>IF(ISBLANK(Výsledky!$MU$3),"",Výsledky!MU30)</f>
        <v/>
      </c>
      <c r="BI64" s="152" t="str">
        <f>IF(ISBLANK(Výsledky!$NB$3),"",Výsledky!NB30)</f>
        <v/>
      </c>
      <c r="BJ64" s="152" t="str">
        <f>IF(ISBLANK(Výsledky!$NI$3),"",Výsledky!NI30)</f>
        <v/>
      </c>
      <c r="BK64" s="152" t="str">
        <f>IF(ISBLANK(Výsledky!$NP$3),"",Výsledky!NP30)</f>
        <v/>
      </c>
      <c r="BL64" s="152" t="str">
        <f>IF(ISBLANK(Výsledky!$NW$3),"",Výsledky!NW30)</f>
        <v/>
      </c>
      <c r="BM64" s="152" t="str">
        <f>IF(ISBLANK(Výsledky!$OD$3),"",Výsledky!OD30)</f>
        <v/>
      </c>
      <c r="BN64" s="152" t="str">
        <f>IF(ISBLANK(Výsledky!$OK$3),"",Výsledky!OK30)</f>
        <v/>
      </c>
      <c r="BO64" s="152" t="str">
        <f>IF(ISBLANK(Výsledky!$OR$3),"",Výsledky!OR30)</f>
        <v/>
      </c>
      <c r="BP64" s="152" t="str">
        <f>IF(ISBLANK(Výsledky!$OY$3),"",Výsledky!OY30)</f>
        <v/>
      </c>
      <c r="BQ64" s="152" t="str">
        <f>IF(ISBLANK(Výsledky!$PF$3),"",Výsledky!PF30)</f>
        <v/>
      </c>
      <c r="BR64" s="152" t="str">
        <f>IF(ISBLANK(Výsledky!$PM$3),"",Výsledky!PM30)</f>
        <v/>
      </c>
      <c r="BS64" s="152" t="str">
        <f>IF(ISBLANK(Výsledky!$PT$3),"",Výsledky!PT30)</f>
        <v/>
      </c>
      <c r="BT64" s="153" t="str">
        <f>IF(ISBLANK(Výsledky!$QA$3),"",Výsledky!QA30)</f>
        <v/>
      </c>
      <c r="BU64" s="6"/>
      <c r="BV64" s="10"/>
      <c r="BW64" s="13" t="str">
        <f>Tipy!B67</f>
        <v>oh</v>
      </c>
      <c r="BX64" s="9">
        <f t="shared" si="1"/>
        <v>37</v>
      </c>
      <c r="BY64" s="9">
        <f t="shared" si="2"/>
        <v>76</v>
      </c>
      <c r="BZ64" s="9">
        <f t="shared" si="3"/>
        <v>85</v>
      </c>
      <c r="CA64" s="9">
        <f t="shared" si="4"/>
        <v>86</v>
      </c>
      <c r="CB64" s="9">
        <f t="shared" si="5"/>
        <v>87</v>
      </c>
      <c r="CC64" s="9">
        <f t="shared" si="6"/>
        <v>88</v>
      </c>
      <c r="CD64" s="9">
        <f t="shared" si="7"/>
        <v>88</v>
      </c>
      <c r="CE64" s="9" t="e">
        <f t="shared" si="8"/>
        <v>#N/A</v>
      </c>
      <c r="CF64" s="9" t="e">
        <f t="shared" si="9"/>
        <v>#N/A</v>
      </c>
      <c r="CG64" s="9" t="e">
        <f t="shared" si="10"/>
        <v>#N/A</v>
      </c>
      <c r="CH64" s="9" t="e">
        <f t="shared" si="11"/>
        <v>#N/A</v>
      </c>
      <c r="CI64" s="9" t="e">
        <f t="shared" si="12"/>
        <v>#N/A</v>
      </c>
      <c r="CJ64" s="9" t="e">
        <f t="shared" si="13"/>
        <v>#N/A</v>
      </c>
      <c r="CK64" s="9" t="e">
        <f t="shared" si="14"/>
        <v>#N/A</v>
      </c>
      <c r="CL64" s="9" t="e">
        <f t="shared" si="15"/>
        <v>#N/A</v>
      </c>
      <c r="CM64" s="9" t="e">
        <f t="shared" si="16"/>
        <v>#N/A</v>
      </c>
      <c r="CN64" s="9" t="e">
        <f t="shared" si="17"/>
        <v>#N/A</v>
      </c>
      <c r="CO64" s="9" t="e">
        <f t="shared" si="18"/>
        <v>#N/A</v>
      </c>
      <c r="CP64" s="9" t="e">
        <f t="shared" si="19"/>
        <v>#N/A</v>
      </c>
      <c r="CQ64" s="9" t="e">
        <f t="shared" si="20"/>
        <v>#N/A</v>
      </c>
      <c r="CR64" s="9" t="e">
        <f t="shared" si="21"/>
        <v>#N/A</v>
      </c>
      <c r="CS64" s="9" t="e">
        <f t="shared" si="22"/>
        <v>#N/A</v>
      </c>
      <c r="CT64" s="9" t="e">
        <f t="shared" si="23"/>
        <v>#N/A</v>
      </c>
      <c r="CU64" s="9" t="e">
        <f t="shared" si="24"/>
        <v>#N/A</v>
      </c>
      <c r="CV64" s="9" t="e">
        <f t="shared" si="25"/>
        <v>#N/A</v>
      </c>
      <c r="CW64" s="9" t="e">
        <f t="shared" si="26"/>
        <v>#N/A</v>
      </c>
      <c r="CX64" s="9" t="e">
        <f t="shared" si="27"/>
        <v>#N/A</v>
      </c>
      <c r="CY64" s="9" t="e">
        <f t="shared" si="28"/>
        <v>#N/A</v>
      </c>
      <c r="CZ64" s="9" t="e">
        <f t="shared" si="29"/>
        <v>#N/A</v>
      </c>
      <c r="DA64" s="9" t="e">
        <f t="shared" si="30"/>
        <v>#N/A</v>
      </c>
      <c r="DB64" s="9" t="e">
        <f t="shared" si="31"/>
        <v>#N/A</v>
      </c>
      <c r="DC64" s="9" t="e">
        <f t="shared" si="32"/>
        <v>#N/A</v>
      </c>
      <c r="DD64" s="9" t="e">
        <f t="shared" si="33"/>
        <v>#N/A</v>
      </c>
      <c r="DE64" s="9" t="e">
        <f t="shared" si="34"/>
        <v>#N/A</v>
      </c>
      <c r="DF64" s="9" t="e">
        <f t="shared" si="35"/>
        <v>#N/A</v>
      </c>
      <c r="DG64" s="9" t="e">
        <f t="shared" si="36"/>
        <v>#N/A</v>
      </c>
      <c r="DH64" s="9" t="e">
        <f t="shared" si="37"/>
        <v>#N/A</v>
      </c>
      <c r="DI64" s="9" t="e">
        <f t="shared" si="38"/>
        <v>#N/A</v>
      </c>
      <c r="DJ64" s="9" t="e">
        <f t="shared" si="39"/>
        <v>#N/A</v>
      </c>
      <c r="DK64" s="9" t="e">
        <f t="shared" si="40"/>
        <v>#N/A</v>
      </c>
      <c r="DL64" s="9" t="e">
        <f t="shared" si="41"/>
        <v>#N/A</v>
      </c>
      <c r="DM64" s="9" t="e">
        <f t="shared" si="42"/>
        <v>#N/A</v>
      </c>
      <c r="DN64" s="9" t="e">
        <f t="shared" si="43"/>
        <v>#N/A</v>
      </c>
      <c r="DO64" s="9" t="e">
        <f t="shared" si="44"/>
        <v>#N/A</v>
      </c>
      <c r="DP64" s="9" t="e">
        <f t="shared" si="45"/>
        <v>#N/A</v>
      </c>
      <c r="DQ64" s="9" t="e">
        <f t="shared" si="46"/>
        <v>#N/A</v>
      </c>
      <c r="DR64" s="9" t="e">
        <f t="shared" si="47"/>
        <v>#N/A</v>
      </c>
      <c r="DS64" s="9" t="e">
        <f t="shared" si="48"/>
        <v>#N/A</v>
      </c>
      <c r="DT64" s="9" t="e">
        <f t="shared" si="49"/>
        <v>#N/A</v>
      </c>
      <c r="DU64" s="9" t="e">
        <f t="shared" si="50"/>
        <v>#N/A</v>
      </c>
      <c r="DV64" s="9" t="e">
        <f t="shared" si="51"/>
        <v>#N/A</v>
      </c>
      <c r="DW64" s="9" t="e">
        <f t="shared" si="52"/>
        <v>#N/A</v>
      </c>
      <c r="DX64" s="9" t="e">
        <f t="shared" si="53"/>
        <v>#N/A</v>
      </c>
      <c r="DY64" s="9" t="e">
        <f t="shared" si="54"/>
        <v>#N/A</v>
      </c>
      <c r="DZ64" s="9" t="e">
        <f t="shared" si="55"/>
        <v>#N/A</v>
      </c>
      <c r="EA64" s="9" t="e">
        <f t="shared" si="56"/>
        <v>#N/A</v>
      </c>
      <c r="EB64" s="9" t="e">
        <f t="shared" si="57"/>
        <v>#N/A</v>
      </c>
      <c r="EC64" s="9" t="e">
        <f t="shared" si="58"/>
        <v>#N/A</v>
      </c>
      <c r="ED64" s="9" t="e">
        <f t="shared" si="59"/>
        <v>#N/A</v>
      </c>
      <c r="EE64" s="9" t="e">
        <f t="shared" si="60"/>
        <v>#N/A</v>
      </c>
      <c r="EF64" s="9" t="e">
        <f t="shared" si="61"/>
        <v>#N/A</v>
      </c>
      <c r="EG64" s="9" t="e">
        <f t="shared" si="62"/>
        <v>#N/A</v>
      </c>
      <c r="EH64" s="9" t="e">
        <f t="shared" si="63"/>
        <v>#N/A</v>
      </c>
    </row>
    <row r="65" spans="1:138" ht="15.75" customHeight="1">
      <c r="A65" s="1"/>
      <c r="B65" s="155" t="s">
        <v>229</v>
      </c>
      <c r="C65" s="161">
        <f>Tipy!A51</f>
        <v>98</v>
      </c>
      <c r="D65" s="179" t="str">
        <f>Tipy!B51</f>
        <v>MajkLFC</v>
      </c>
      <c r="E65" s="308">
        <f t="shared" si="64"/>
        <v>610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100</v>
      </c>
      <c r="H65" s="151">
        <f>IF(ISBLANK(Výsledky!$AY$3),"-",SUM(P65,W65,AJ65,AO65,AQ65,AY65))</f>
        <v>70</v>
      </c>
      <c r="I65" s="167">
        <f>IF(ISBLANK(Výsledky!$HK$3),"-",SUM(AN65,AS65,AZ65,BE65,BK65,BQ65))</f>
        <v>20</v>
      </c>
      <c r="J65" s="164" t="str">
        <f>IF(ISBLANK(Výsledky!$I$3),"",Výsledky!I57)</f>
        <v>-</v>
      </c>
      <c r="K65" s="152">
        <f>IF(ISBLANK(Výsledky!$P$3),"",Výsledky!P57)</f>
        <v>20</v>
      </c>
      <c r="L65" s="152">
        <f>IF(ISBLANK(Výsledky!$W$3),"",Výsledky!W57)</f>
        <v>40</v>
      </c>
      <c r="M65" s="152">
        <f>IF(ISBLANK(Výsledky!$AD$3),"",Výsledky!AD57)</f>
        <v>50</v>
      </c>
      <c r="N65" s="152" t="str">
        <f>IF(ISBLANK(Výsledky!$AK$3),"",Výsledky!AK57)</f>
        <v>-</v>
      </c>
      <c r="O65" s="152" t="str">
        <f>IF(ISBLANK(Výsledky!$AR$3),"",Výsledky!AR57)</f>
        <v>-</v>
      </c>
      <c r="P65" s="152">
        <f>IF(ISBLANK(Výsledky!$AY$3),"",Výsledky!AY57)</f>
        <v>30</v>
      </c>
      <c r="Q65" s="152">
        <f>IF(ISBLANK(Výsledky!$BF$3),"",Výsledky!BF57)</f>
        <v>0</v>
      </c>
      <c r="R65" s="152">
        <f>IF(ISBLANK(Výsledky!$BM$3),"",Výsledky!BM57)</f>
        <v>50</v>
      </c>
      <c r="S65" s="152">
        <f>IF(ISBLANK(Výsledky!$BT$3),"",Výsledky!BT57)</f>
        <v>50</v>
      </c>
      <c r="T65" s="152">
        <f>IF(ISBLANK(Výsledky!$CA$3),"",Výsledky!CA57)</f>
        <v>30</v>
      </c>
      <c r="U65" s="152">
        <f>IF(ISBLANK(Výsledky!$CH$3),"",Výsledky!CH57)</f>
        <v>0</v>
      </c>
      <c r="V65" s="152">
        <f>IF(ISBLANK(Výsledky!$CO$3),"",Výsledky!CO57)</f>
        <v>0</v>
      </c>
      <c r="W65" s="152" t="str">
        <f>IF(ISBLANK(Výsledky!$CV$3),"",Výsledky!CV57)</f>
        <v>-</v>
      </c>
      <c r="X65" s="152">
        <f>IF(ISBLANK(Výsledky!$DC$3),"",Výsledky!DC57)</f>
        <v>30</v>
      </c>
      <c r="Y65" s="152">
        <f>IF(ISBLANK(Výsledky!$DJ$3),"",Výsledky!DJ57)</f>
        <v>40</v>
      </c>
      <c r="Z65" s="152">
        <f>IF(ISBLANK(Výsledky!$DQ$3),"",Výsledky!DQ57)</f>
        <v>0</v>
      </c>
      <c r="AA65" s="152">
        <f>IF(ISBLANK(Výsledky!$DX$3),"",Výsledky!DX57)</f>
        <v>50</v>
      </c>
      <c r="AB65" s="152">
        <f>IF(ISBLANK(Výsledky!$EE$3),"",Výsledky!EE57)</f>
        <v>0</v>
      </c>
      <c r="AC65" s="152" t="str">
        <f>IF(ISBLANK(Výsledky!$EL$3),"",Výsledky!EL57)</f>
        <v>-</v>
      </c>
      <c r="AD65" s="152" t="str">
        <f>IF(ISBLANK(Výsledky!$ES$3),"",Výsledky!ES57)</f>
        <v>-</v>
      </c>
      <c r="AE65" s="152">
        <f>IF(ISBLANK(Výsledky!$EZ$3),"",Výsledky!EZ57)</f>
        <v>30</v>
      </c>
      <c r="AF65" s="152">
        <f>IF(ISBLANK(Výsledky!$FG$3),"",Výsledky!FG57)</f>
        <v>10</v>
      </c>
      <c r="AG65" s="152" t="str">
        <f>IF(ISBLANK(Výsledky!$FN$3),"",Výsledky!FN57)</f>
        <v>-</v>
      </c>
      <c r="AH65" s="152" t="str">
        <f>IF(ISBLANK(Výsledky!$FU$3),"",Výsledky!FU57)</f>
        <v>-</v>
      </c>
      <c r="AI65" s="152" t="str">
        <f>IF(ISBLANK(Výsledky!$GB$3),"",Výsledky!GB57)</f>
        <v>-</v>
      </c>
      <c r="AJ65" s="152">
        <f>IF(ISBLANK(Výsledky!$GI$3),"",Výsledky!GI57)</f>
        <v>10</v>
      </c>
      <c r="AK65" s="152" t="str">
        <f>IF(ISBLANK(Výsledky!$GP$3),"",Výsledky!GP57)</f>
        <v/>
      </c>
      <c r="AL65" s="200">
        <v>0</v>
      </c>
      <c r="AM65" s="152">
        <f>IF(ISBLANK(Výsledky!$HD$3),"",Výsledky!HD57)</f>
        <v>40</v>
      </c>
      <c r="AN65" s="152">
        <f>IF(ISBLANK(Výsledky!$HK$3),"",Výsledky!HK57)</f>
        <v>20</v>
      </c>
      <c r="AO65" s="152">
        <f>IF(ISBLANK(Výsledky!$HR$3),"",Výsledky!HR57)</f>
        <v>0</v>
      </c>
      <c r="AP65" s="152">
        <f>IF(ISBLANK(Výsledky!$HY$3),"",Výsledky!HY57)</f>
        <v>40</v>
      </c>
      <c r="AQ65" s="152">
        <f>IF(ISBLANK(Výsledky!$IF$3),"",Výsledky!IF57)</f>
        <v>30</v>
      </c>
      <c r="AR65" s="152">
        <f>IF(ISBLANK(Výsledky!$IM$3),"",Výsledky!IM57)</f>
        <v>20</v>
      </c>
      <c r="AS65" s="152" t="str">
        <f>IF(ISBLANK(Výsledky!$IT$3),"",Výsledky!IT57)</f>
        <v>-</v>
      </c>
      <c r="AT65" s="152">
        <f>IF(ISBLANK(Výsledky!$JA$3),"",Výsledky!JA57)</f>
        <v>20</v>
      </c>
      <c r="AU65" s="152" t="str">
        <f>IF(ISBLANK(Výsledky!$JH$3),"",Výsledky!JH57)</f>
        <v/>
      </c>
      <c r="AV65" s="152" t="str">
        <f>IF(ISBLANK(Výsledky!$JO$3),"",Výsledky!JO57)</f>
        <v/>
      </c>
      <c r="AW65" s="152" t="str">
        <f>IF(ISBLANK(Výsledky!$JV$3),"",Výsledky!JV57)</f>
        <v/>
      </c>
      <c r="AX65" s="152" t="str">
        <f>IF(ISBLANK(Výsledky!$KC$3),"",Výsledky!KC57)</f>
        <v/>
      </c>
      <c r="AY65" s="152" t="str">
        <f>IF(ISBLANK(Výsledky!$KJ$3),"",Výsledky!KJ57)</f>
        <v/>
      </c>
      <c r="AZ65" s="152" t="str">
        <f>IF(ISBLANK(Výsledky!$KQ$3),"",Výsledky!KQ57)</f>
        <v/>
      </c>
      <c r="BA65" s="152" t="str">
        <f>IF(ISBLANK(Výsledky!$KX$3),"",Výsledky!KX57)</f>
        <v/>
      </c>
      <c r="BB65" s="152" t="str">
        <f>IF(ISBLANK(Výsledky!$LE$3),"",Výsledky!LE57)</f>
        <v/>
      </c>
      <c r="BC65" s="152" t="str">
        <f>IF(ISBLANK(Výsledky!$LL$3),"",Výsledky!LL57)</f>
        <v/>
      </c>
      <c r="BD65" s="152" t="str">
        <f>IF(ISBLANK(Výsledky!$LS$3),"",Výsledky!LS57)</f>
        <v/>
      </c>
      <c r="BE65" s="152" t="str">
        <f>IF(ISBLANK(Výsledky!$LZ$3),"",Výsledky!LZ57)</f>
        <v/>
      </c>
      <c r="BF65" s="152" t="str">
        <f>IF(ISBLANK(Výsledky!$MG$3),"",Výsledky!MG57)</f>
        <v/>
      </c>
      <c r="BG65" s="152" t="str">
        <f>IF(ISBLANK(Výsledky!$MN$3),"",Výsledky!MN57)</f>
        <v/>
      </c>
      <c r="BH65" s="152" t="str">
        <f>IF(ISBLANK(Výsledky!$MU$3),"",Výsledky!MU57)</f>
        <v/>
      </c>
      <c r="BI65" s="152" t="str">
        <f>IF(ISBLANK(Výsledky!$NB$3),"",Výsledky!NB57)</f>
        <v/>
      </c>
      <c r="BJ65" s="152" t="str">
        <f>IF(ISBLANK(Výsledky!$NI$3),"",Výsledky!NI57)</f>
        <v/>
      </c>
      <c r="BK65" s="152" t="str">
        <f>IF(ISBLANK(Výsledky!$NP$3),"",Výsledky!NP57)</f>
        <v/>
      </c>
      <c r="BL65" s="152" t="str">
        <f>IF(ISBLANK(Výsledky!$NW$3),"",Výsledky!NW57)</f>
        <v/>
      </c>
      <c r="BM65" s="152" t="str">
        <f>IF(ISBLANK(Výsledky!$OD$3),"",Výsledky!OD57)</f>
        <v/>
      </c>
      <c r="BN65" s="152" t="str">
        <f>IF(ISBLANK(Výsledky!$OK$3),"",Výsledky!OK57)</f>
        <v/>
      </c>
      <c r="BO65" s="152" t="str">
        <f>IF(ISBLANK(Výsledky!$OR$3),"",Výsledky!OR57)</f>
        <v/>
      </c>
      <c r="BP65" s="152" t="str">
        <f>IF(ISBLANK(Výsledky!$OY$3),"",Výsledky!OY57)</f>
        <v/>
      </c>
      <c r="BQ65" s="152" t="str">
        <f>IF(ISBLANK(Výsledky!$PF$3),"",Výsledky!PF57)</f>
        <v/>
      </c>
      <c r="BR65" s="152" t="str">
        <f>IF(ISBLANK(Výsledky!$PM$3),"",Výsledky!PM57)</f>
        <v/>
      </c>
      <c r="BS65" s="152" t="str">
        <f>IF(ISBLANK(Výsledky!$PT$3),"",Výsledky!PT57)</f>
        <v/>
      </c>
      <c r="BT65" s="153" t="str">
        <f>IF(ISBLANK(Výsledky!$QA$3),"",Výsledky!QA57)</f>
        <v/>
      </c>
      <c r="BU65" s="6"/>
      <c r="BV65" s="10"/>
      <c r="BW65" s="13" t="str">
        <f>Tipy!B68</f>
        <v>Ostrovan</v>
      </c>
      <c r="BX65" s="9">
        <f t="shared" si="1"/>
        <v>1</v>
      </c>
      <c r="BY65" s="9" t="e">
        <f t="shared" si="2"/>
        <v>#N/A</v>
      </c>
      <c r="BZ65" s="9">
        <f t="shared" si="3"/>
        <v>22</v>
      </c>
      <c r="CA65" s="9">
        <f t="shared" si="4"/>
        <v>15</v>
      </c>
      <c r="CB65" s="9">
        <f t="shared" si="5"/>
        <v>19</v>
      </c>
      <c r="CC65" s="9">
        <f t="shared" si="6"/>
        <v>24</v>
      </c>
      <c r="CD65" s="9">
        <f t="shared" si="7"/>
        <v>34</v>
      </c>
      <c r="CE65" s="9" t="e">
        <f t="shared" si="8"/>
        <v>#N/A</v>
      </c>
      <c r="CF65" s="9" t="e">
        <f t="shared" si="9"/>
        <v>#N/A</v>
      </c>
      <c r="CG65" s="9" t="e">
        <f t="shared" si="10"/>
        <v>#N/A</v>
      </c>
      <c r="CH65" s="9" t="e">
        <f t="shared" si="11"/>
        <v>#N/A</v>
      </c>
      <c r="CI65" s="9" t="e">
        <f t="shared" si="12"/>
        <v>#N/A</v>
      </c>
      <c r="CJ65" s="9" t="e">
        <f t="shared" si="13"/>
        <v>#N/A</v>
      </c>
      <c r="CK65" s="9" t="e">
        <f t="shared" si="14"/>
        <v>#N/A</v>
      </c>
      <c r="CL65" s="9" t="e">
        <f t="shared" si="15"/>
        <v>#N/A</v>
      </c>
      <c r="CM65" s="9" t="e">
        <f t="shared" si="16"/>
        <v>#N/A</v>
      </c>
      <c r="CN65" s="9" t="e">
        <f t="shared" si="17"/>
        <v>#N/A</v>
      </c>
      <c r="CO65" s="9" t="e">
        <f t="shared" si="18"/>
        <v>#N/A</v>
      </c>
      <c r="CP65" s="9" t="e">
        <f t="shared" si="19"/>
        <v>#N/A</v>
      </c>
      <c r="CQ65" s="9" t="e">
        <f t="shared" si="20"/>
        <v>#N/A</v>
      </c>
      <c r="CR65" s="9" t="e">
        <f t="shared" si="21"/>
        <v>#N/A</v>
      </c>
      <c r="CS65" s="9" t="e">
        <f t="shared" si="22"/>
        <v>#N/A</v>
      </c>
      <c r="CT65" s="9" t="e">
        <f t="shared" si="23"/>
        <v>#N/A</v>
      </c>
      <c r="CU65" s="9" t="e">
        <f t="shared" si="24"/>
        <v>#N/A</v>
      </c>
      <c r="CV65" s="9" t="e">
        <f t="shared" si="25"/>
        <v>#N/A</v>
      </c>
      <c r="CW65" s="9" t="e">
        <f t="shared" si="26"/>
        <v>#N/A</v>
      </c>
      <c r="CX65" s="9" t="e">
        <f t="shared" si="27"/>
        <v>#N/A</v>
      </c>
      <c r="CY65" s="9" t="e">
        <f t="shared" si="28"/>
        <v>#N/A</v>
      </c>
      <c r="CZ65" s="9" t="e">
        <f t="shared" si="29"/>
        <v>#N/A</v>
      </c>
      <c r="DA65" s="9" t="e">
        <f t="shared" si="30"/>
        <v>#N/A</v>
      </c>
      <c r="DB65" s="9" t="e">
        <f t="shared" si="31"/>
        <v>#N/A</v>
      </c>
      <c r="DC65" s="9" t="e">
        <f t="shared" si="32"/>
        <v>#N/A</v>
      </c>
      <c r="DD65" s="9" t="e">
        <f t="shared" si="33"/>
        <v>#N/A</v>
      </c>
      <c r="DE65" s="9" t="e">
        <f t="shared" si="34"/>
        <v>#N/A</v>
      </c>
      <c r="DF65" s="9" t="e">
        <f t="shared" si="35"/>
        <v>#N/A</v>
      </c>
      <c r="DG65" s="9" t="e">
        <f t="shared" si="36"/>
        <v>#N/A</v>
      </c>
      <c r="DH65" s="9" t="e">
        <f t="shared" si="37"/>
        <v>#N/A</v>
      </c>
      <c r="DI65" s="9" t="e">
        <f t="shared" si="38"/>
        <v>#N/A</v>
      </c>
      <c r="DJ65" s="9" t="e">
        <f t="shared" si="39"/>
        <v>#N/A</v>
      </c>
      <c r="DK65" s="9" t="e">
        <f t="shared" si="40"/>
        <v>#N/A</v>
      </c>
      <c r="DL65" s="9" t="e">
        <f t="shared" si="41"/>
        <v>#N/A</v>
      </c>
      <c r="DM65" s="9" t="e">
        <f t="shared" si="42"/>
        <v>#N/A</v>
      </c>
      <c r="DN65" s="9" t="e">
        <f t="shared" si="43"/>
        <v>#N/A</v>
      </c>
      <c r="DO65" s="9" t="e">
        <f t="shared" si="44"/>
        <v>#N/A</v>
      </c>
      <c r="DP65" s="9" t="e">
        <f t="shared" si="45"/>
        <v>#N/A</v>
      </c>
      <c r="DQ65" s="9" t="e">
        <f t="shared" si="46"/>
        <v>#N/A</v>
      </c>
      <c r="DR65" s="9" t="e">
        <f t="shared" si="47"/>
        <v>#N/A</v>
      </c>
      <c r="DS65" s="9" t="e">
        <f t="shared" si="48"/>
        <v>#N/A</v>
      </c>
      <c r="DT65" s="9" t="e">
        <f t="shared" si="49"/>
        <v>#N/A</v>
      </c>
      <c r="DU65" s="9" t="e">
        <f t="shared" si="50"/>
        <v>#N/A</v>
      </c>
      <c r="DV65" s="9" t="e">
        <f t="shared" si="51"/>
        <v>#N/A</v>
      </c>
      <c r="DW65" s="9" t="e">
        <f t="shared" si="52"/>
        <v>#N/A</v>
      </c>
      <c r="DX65" s="9" t="e">
        <f t="shared" si="53"/>
        <v>#N/A</v>
      </c>
      <c r="DY65" s="9" t="e">
        <f t="shared" si="54"/>
        <v>#N/A</v>
      </c>
      <c r="DZ65" s="9" t="e">
        <f t="shared" si="55"/>
        <v>#N/A</v>
      </c>
      <c r="EA65" s="9" t="e">
        <f t="shared" si="56"/>
        <v>#N/A</v>
      </c>
      <c r="EB65" s="9" t="e">
        <f t="shared" si="57"/>
        <v>#N/A</v>
      </c>
      <c r="EC65" s="9" t="e">
        <f t="shared" si="58"/>
        <v>#N/A</v>
      </c>
      <c r="ED65" s="9" t="e">
        <f t="shared" si="59"/>
        <v>#N/A</v>
      </c>
      <c r="EE65" s="9" t="e">
        <f t="shared" si="60"/>
        <v>#N/A</v>
      </c>
      <c r="EF65" s="9" t="e">
        <f t="shared" si="61"/>
        <v>#N/A</v>
      </c>
      <c r="EG65" s="9" t="e">
        <f t="shared" si="62"/>
        <v>#N/A</v>
      </c>
      <c r="EH65" s="9" t="e">
        <f t="shared" si="63"/>
        <v>#N/A</v>
      </c>
    </row>
    <row r="66" spans="1:138" ht="15.75" customHeight="1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 t="shared" si="64"/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/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/>
      </c>
      <c r="AV66" s="152" t="str">
        <f>IF(ISBLANK(Výsledky!$JO$3),"",Výsledky!JO82)</f>
        <v/>
      </c>
      <c r="AW66" s="152" t="str">
        <f>IF(ISBLANK(Výsledky!$JV$3),"",Výsledky!JV82)</f>
        <v/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1"/>
        <v>94</v>
      </c>
      <c r="BY66" s="9">
        <f t="shared" si="2"/>
        <v>96</v>
      </c>
      <c r="BZ66" s="9">
        <f t="shared" si="3"/>
        <v>97</v>
      </c>
      <c r="CA66" s="9">
        <f t="shared" si="4"/>
        <v>98</v>
      </c>
      <c r="CB66" s="9">
        <f t="shared" si="5"/>
        <v>98</v>
      </c>
      <c r="CC66" s="9">
        <f t="shared" si="6"/>
        <v>93</v>
      </c>
      <c r="CD66" s="9">
        <f t="shared" si="7"/>
        <v>93</v>
      </c>
      <c r="CE66" s="9" t="e">
        <f t="shared" si="8"/>
        <v>#N/A</v>
      </c>
      <c r="CF66" s="9" t="e">
        <f t="shared" si="9"/>
        <v>#N/A</v>
      </c>
      <c r="CG66" s="9" t="e">
        <f t="shared" si="10"/>
        <v>#N/A</v>
      </c>
      <c r="CH66" s="9" t="e">
        <f t="shared" si="11"/>
        <v>#N/A</v>
      </c>
      <c r="CI66" s="9" t="e">
        <f t="shared" si="12"/>
        <v>#N/A</v>
      </c>
      <c r="CJ66" s="9" t="e">
        <f t="shared" si="13"/>
        <v>#N/A</v>
      </c>
      <c r="CK66" s="9" t="e">
        <f t="shared" si="14"/>
        <v>#N/A</v>
      </c>
      <c r="CL66" s="9" t="e">
        <f t="shared" si="15"/>
        <v>#N/A</v>
      </c>
      <c r="CM66" s="9" t="e">
        <f t="shared" si="16"/>
        <v>#N/A</v>
      </c>
      <c r="CN66" s="9" t="e">
        <f t="shared" si="17"/>
        <v>#N/A</v>
      </c>
      <c r="CO66" s="9" t="e">
        <f t="shared" si="18"/>
        <v>#N/A</v>
      </c>
      <c r="CP66" s="9" t="e">
        <f t="shared" si="19"/>
        <v>#N/A</v>
      </c>
      <c r="CQ66" s="9" t="e">
        <f t="shared" si="20"/>
        <v>#N/A</v>
      </c>
      <c r="CR66" s="9" t="e">
        <f t="shared" si="21"/>
        <v>#N/A</v>
      </c>
      <c r="CS66" s="9" t="e">
        <f t="shared" si="22"/>
        <v>#N/A</v>
      </c>
      <c r="CT66" s="9" t="e">
        <f t="shared" si="23"/>
        <v>#N/A</v>
      </c>
      <c r="CU66" s="9" t="e">
        <f t="shared" si="24"/>
        <v>#N/A</v>
      </c>
      <c r="CV66" s="9" t="e">
        <f t="shared" si="25"/>
        <v>#N/A</v>
      </c>
      <c r="CW66" s="9" t="e">
        <f t="shared" si="26"/>
        <v>#N/A</v>
      </c>
      <c r="CX66" s="9" t="e">
        <f t="shared" si="27"/>
        <v>#N/A</v>
      </c>
      <c r="CY66" s="9" t="e">
        <f t="shared" si="28"/>
        <v>#N/A</v>
      </c>
      <c r="CZ66" s="9" t="e">
        <f t="shared" si="29"/>
        <v>#N/A</v>
      </c>
      <c r="DA66" s="9" t="e">
        <f t="shared" si="30"/>
        <v>#N/A</v>
      </c>
      <c r="DB66" s="9" t="e">
        <f t="shared" si="31"/>
        <v>#N/A</v>
      </c>
      <c r="DC66" s="9" t="e">
        <f t="shared" si="32"/>
        <v>#N/A</v>
      </c>
      <c r="DD66" s="9" t="e">
        <f t="shared" si="33"/>
        <v>#N/A</v>
      </c>
      <c r="DE66" s="9" t="e">
        <f t="shared" si="34"/>
        <v>#N/A</v>
      </c>
      <c r="DF66" s="9" t="e">
        <f t="shared" si="35"/>
        <v>#N/A</v>
      </c>
      <c r="DG66" s="9" t="e">
        <f t="shared" si="36"/>
        <v>#N/A</v>
      </c>
      <c r="DH66" s="9" t="e">
        <f t="shared" si="37"/>
        <v>#N/A</v>
      </c>
      <c r="DI66" s="9" t="e">
        <f t="shared" si="38"/>
        <v>#N/A</v>
      </c>
      <c r="DJ66" s="9" t="e">
        <f t="shared" si="39"/>
        <v>#N/A</v>
      </c>
      <c r="DK66" s="9" t="e">
        <f t="shared" si="40"/>
        <v>#N/A</v>
      </c>
      <c r="DL66" s="9" t="e">
        <f t="shared" si="41"/>
        <v>#N/A</v>
      </c>
      <c r="DM66" s="9" t="e">
        <f t="shared" si="42"/>
        <v>#N/A</v>
      </c>
      <c r="DN66" s="9" t="e">
        <f t="shared" si="43"/>
        <v>#N/A</v>
      </c>
      <c r="DO66" s="9" t="e">
        <f t="shared" si="44"/>
        <v>#N/A</v>
      </c>
      <c r="DP66" s="9" t="e">
        <f t="shared" si="45"/>
        <v>#N/A</v>
      </c>
      <c r="DQ66" s="9" t="e">
        <f t="shared" si="46"/>
        <v>#N/A</v>
      </c>
      <c r="DR66" s="9" t="e">
        <f t="shared" si="47"/>
        <v>#N/A</v>
      </c>
      <c r="DS66" s="9" t="e">
        <f t="shared" si="48"/>
        <v>#N/A</v>
      </c>
      <c r="DT66" s="9" t="e">
        <f t="shared" si="49"/>
        <v>#N/A</v>
      </c>
      <c r="DU66" s="9" t="e">
        <f t="shared" si="50"/>
        <v>#N/A</v>
      </c>
      <c r="DV66" s="9" t="e">
        <f t="shared" si="51"/>
        <v>#N/A</v>
      </c>
      <c r="DW66" s="9" t="e">
        <f t="shared" si="52"/>
        <v>#N/A</v>
      </c>
      <c r="DX66" s="9" t="e">
        <f t="shared" si="53"/>
        <v>#N/A</v>
      </c>
      <c r="DY66" s="9" t="e">
        <f t="shared" si="54"/>
        <v>#N/A</v>
      </c>
      <c r="DZ66" s="9" t="e">
        <f t="shared" si="55"/>
        <v>#N/A</v>
      </c>
      <c r="EA66" s="9" t="e">
        <f t="shared" si="56"/>
        <v>#N/A</v>
      </c>
      <c r="EB66" s="9" t="e">
        <f t="shared" si="57"/>
        <v>#N/A</v>
      </c>
      <c r="EC66" s="9" t="e">
        <f t="shared" si="58"/>
        <v>#N/A</v>
      </c>
      <c r="ED66" s="9" t="e">
        <f t="shared" si="59"/>
        <v>#N/A</v>
      </c>
      <c r="EE66" s="9" t="e">
        <f t="shared" si="60"/>
        <v>#N/A</v>
      </c>
      <c r="EF66" s="9" t="e">
        <f t="shared" si="61"/>
        <v>#N/A</v>
      </c>
      <c r="EG66" s="9" t="e">
        <f t="shared" si="62"/>
        <v>#N/A</v>
      </c>
      <c r="EH66" s="9" t="e">
        <f t="shared" si="63"/>
        <v>#N/A</v>
      </c>
    </row>
    <row r="67" spans="1:138" ht="15.75" customHeight="1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 t="shared" ref="E67:E98" si="65"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/>
      </c>
      <c r="AV67" s="152" t="str">
        <f>IF(ISBLANK(Výsledky!$JO$3),"",Výsledky!JO54)</f>
        <v/>
      </c>
      <c r="AW67" s="152" t="str">
        <f>IF(ISBLANK(Výsledky!$JV$3),"",Výsledky!JV54)</f>
        <v/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1"/>
        <v>31</v>
      </c>
      <c r="BY67" s="9">
        <f t="shared" si="2"/>
        <v>34</v>
      </c>
      <c r="BZ67" s="9">
        <f t="shared" si="3"/>
        <v>32</v>
      </c>
      <c r="CA67" s="9">
        <f t="shared" si="4"/>
        <v>23</v>
      </c>
      <c r="CB67" s="9">
        <f t="shared" si="5"/>
        <v>27</v>
      </c>
      <c r="CC67" s="9">
        <f t="shared" si="6"/>
        <v>28</v>
      </c>
      <c r="CD67" s="9">
        <f t="shared" si="7"/>
        <v>33</v>
      </c>
      <c r="CE67" s="9" t="e">
        <f t="shared" si="8"/>
        <v>#N/A</v>
      </c>
      <c r="CF67" s="9" t="e">
        <f t="shared" si="9"/>
        <v>#N/A</v>
      </c>
      <c r="CG67" s="9" t="e">
        <f t="shared" si="10"/>
        <v>#N/A</v>
      </c>
      <c r="CH67" s="9" t="e">
        <f t="shared" si="11"/>
        <v>#N/A</v>
      </c>
      <c r="CI67" s="9" t="e">
        <f t="shared" si="12"/>
        <v>#N/A</v>
      </c>
      <c r="CJ67" s="9" t="e">
        <f t="shared" si="13"/>
        <v>#N/A</v>
      </c>
      <c r="CK67" s="9" t="e">
        <f t="shared" si="14"/>
        <v>#N/A</v>
      </c>
      <c r="CL67" s="9" t="e">
        <f t="shared" si="15"/>
        <v>#N/A</v>
      </c>
      <c r="CM67" s="9" t="e">
        <f t="shared" si="16"/>
        <v>#N/A</v>
      </c>
      <c r="CN67" s="9" t="e">
        <f t="shared" si="17"/>
        <v>#N/A</v>
      </c>
      <c r="CO67" s="9" t="e">
        <f t="shared" si="18"/>
        <v>#N/A</v>
      </c>
      <c r="CP67" s="9" t="e">
        <f t="shared" si="19"/>
        <v>#N/A</v>
      </c>
      <c r="CQ67" s="9" t="e">
        <f t="shared" si="20"/>
        <v>#N/A</v>
      </c>
      <c r="CR67" s="9" t="e">
        <f t="shared" si="21"/>
        <v>#N/A</v>
      </c>
      <c r="CS67" s="9" t="e">
        <f t="shared" si="22"/>
        <v>#N/A</v>
      </c>
      <c r="CT67" s="9" t="e">
        <f t="shared" si="23"/>
        <v>#N/A</v>
      </c>
      <c r="CU67" s="9" t="e">
        <f t="shared" si="24"/>
        <v>#N/A</v>
      </c>
      <c r="CV67" s="9" t="e">
        <f t="shared" si="25"/>
        <v>#N/A</v>
      </c>
      <c r="CW67" s="9" t="e">
        <f t="shared" si="26"/>
        <v>#N/A</v>
      </c>
      <c r="CX67" s="9" t="e">
        <f t="shared" si="27"/>
        <v>#N/A</v>
      </c>
      <c r="CY67" s="9" t="e">
        <f t="shared" si="28"/>
        <v>#N/A</v>
      </c>
      <c r="CZ67" s="9" t="e">
        <f t="shared" si="29"/>
        <v>#N/A</v>
      </c>
      <c r="DA67" s="9" t="e">
        <f t="shared" si="30"/>
        <v>#N/A</v>
      </c>
      <c r="DB67" s="9" t="e">
        <f t="shared" si="31"/>
        <v>#N/A</v>
      </c>
      <c r="DC67" s="9" t="e">
        <f t="shared" si="32"/>
        <v>#N/A</v>
      </c>
      <c r="DD67" s="9" t="e">
        <f t="shared" si="33"/>
        <v>#N/A</v>
      </c>
      <c r="DE67" s="9" t="e">
        <f t="shared" si="34"/>
        <v>#N/A</v>
      </c>
      <c r="DF67" s="9" t="e">
        <f t="shared" si="35"/>
        <v>#N/A</v>
      </c>
      <c r="DG67" s="9" t="e">
        <f t="shared" si="36"/>
        <v>#N/A</v>
      </c>
      <c r="DH67" s="9" t="e">
        <f t="shared" si="37"/>
        <v>#N/A</v>
      </c>
      <c r="DI67" s="9" t="e">
        <f t="shared" si="38"/>
        <v>#N/A</v>
      </c>
      <c r="DJ67" s="9" t="e">
        <f t="shared" si="39"/>
        <v>#N/A</v>
      </c>
      <c r="DK67" s="9" t="e">
        <f t="shared" si="40"/>
        <v>#N/A</v>
      </c>
      <c r="DL67" s="9" t="e">
        <f t="shared" si="41"/>
        <v>#N/A</v>
      </c>
      <c r="DM67" s="9" t="e">
        <f t="shared" si="42"/>
        <v>#N/A</v>
      </c>
      <c r="DN67" s="9" t="e">
        <f t="shared" si="43"/>
        <v>#N/A</v>
      </c>
      <c r="DO67" s="9" t="e">
        <f t="shared" si="44"/>
        <v>#N/A</v>
      </c>
      <c r="DP67" s="9" t="e">
        <f t="shared" si="45"/>
        <v>#N/A</v>
      </c>
      <c r="DQ67" s="9" t="e">
        <f t="shared" si="46"/>
        <v>#N/A</v>
      </c>
      <c r="DR67" s="9" t="e">
        <f t="shared" si="47"/>
        <v>#N/A</v>
      </c>
      <c r="DS67" s="9" t="e">
        <f t="shared" si="48"/>
        <v>#N/A</v>
      </c>
      <c r="DT67" s="9" t="e">
        <f t="shared" si="49"/>
        <v>#N/A</v>
      </c>
      <c r="DU67" s="9" t="e">
        <f t="shared" si="50"/>
        <v>#N/A</v>
      </c>
      <c r="DV67" s="9" t="e">
        <f t="shared" si="51"/>
        <v>#N/A</v>
      </c>
      <c r="DW67" s="9" t="e">
        <f t="shared" si="52"/>
        <v>#N/A</v>
      </c>
      <c r="DX67" s="9" t="e">
        <f t="shared" si="53"/>
        <v>#N/A</v>
      </c>
      <c r="DY67" s="9" t="e">
        <f t="shared" si="54"/>
        <v>#N/A</v>
      </c>
      <c r="DZ67" s="9" t="e">
        <f t="shared" si="55"/>
        <v>#N/A</v>
      </c>
      <c r="EA67" s="9" t="e">
        <f t="shared" si="56"/>
        <v>#N/A</v>
      </c>
      <c r="EB67" s="9" t="e">
        <f t="shared" si="57"/>
        <v>#N/A</v>
      </c>
      <c r="EC67" s="9" t="e">
        <f t="shared" si="58"/>
        <v>#N/A</v>
      </c>
      <c r="ED67" s="9" t="e">
        <f t="shared" si="59"/>
        <v>#N/A</v>
      </c>
      <c r="EE67" s="9" t="e">
        <f t="shared" si="60"/>
        <v>#N/A</v>
      </c>
      <c r="EF67" s="9" t="e">
        <f t="shared" si="61"/>
        <v>#N/A</v>
      </c>
      <c r="EG67" s="9" t="e">
        <f t="shared" si="62"/>
        <v>#N/A</v>
      </c>
      <c r="EH67" s="9" t="e">
        <f t="shared" si="63"/>
        <v>#N/A</v>
      </c>
    </row>
    <row r="68" spans="1:138" ht="15.75" customHeight="1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 t="shared" si="65"/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/>
      </c>
      <c r="AV68" s="152" t="str">
        <f>IF(ISBLANK(Výsledky!$JO$3),"",Výsledky!JO69)</f>
        <v/>
      </c>
      <c r="AW68" s="152" t="str">
        <f>IF(ISBLANK(Výsledky!$JV$3),"",Výsledky!JV69)</f>
        <v/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6">IF(ISBLANK(BW68),"",VLOOKUP(BW68,$J$105:$BU$205,64,FALSE))</f>
        <v>52</v>
      </c>
      <c r="BY68" s="9">
        <f t="shared" ref="BY68:BY103" si="67">IF(ISBLANK(BW68),"",VLOOKUP(BW68,$K$105:$BU$205,63,FALSE))</f>
        <v>9</v>
      </c>
      <c r="BZ68" s="9">
        <f t="shared" ref="BZ68:BZ103" si="68">IF(ISBLANK(BW68),"",VLOOKUP(BW68,$L$105:$BU$205,62,FALSE))</f>
        <v>4</v>
      </c>
      <c r="CA68" s="9">
        <f t="shared" ref="CA68:CA103" si="69">IF(ISBLANK(BW68),"",VLOOKUP(BW68,$M$105:$BU$205,61,FALSE))</f>
        <v>3</v>
      </c>
      <c r="CB68" s="9">
        <f t="shared" ref="CB68:CB103" si="70">IF(ISBLANK(BW68),"",VLOOKUP(BW68,$N$105:$BU$205,60,FALSE))</f>
        <v>3</v>
      </c>
      <c r="CC68" s="9" t="e">
        <f t="shared" ref="CC68:CC103" si="71">IF(ISBLANK(BW68),"",VLOOKUP(BW68,$O$105:$BU$205,59,FALSE))</f>
        <v>#N/A</v>
      </c>
      <c r="CD68" s="9">
        <f t="shared" ref="CD68:CD103" si="72">IF(ISBLANK(BW68),"",VLOOKUP(BW68,$P$105:$BU$205,58,FALSE))</f>
        <v>4</v>
      </c>
      <c r="CE68" s="9" t="e">
        <f t="shared" ref="CE68:CE103" si="73">IF(ISBLANK(BW68),"",VLOOKUP(BW68,$Q$105:$BU$205,57,FALSE))</f>
        <v>#N/A</v>
      </c>
      <c r="CF68" s="9" t="e">
        <f t="shared" ref="CF68:CF103" si="74">IF(ISBLANK(BW68),"",VLOOKUP(BW68,$R$105:$BU$205,56,FALSE))</f>
        <v>#N/A</v>
      </c>
      <c r="CG68" s="9" t="e">
        <f t="shared" ref="CG68:CG103" si="75">IF(ISBLANK(BW68),"",VLOOKUP(BW68,$S$105:$BU$205,55,FALSE))</f>
        <v>#N/A</v>
      </c>
      <c r="CH68" s="9" t="e">
        <f t="shared" ref="CH68:CH103" si="76">IF(ISBLANK(BW68),"",VLOOKUP(BW68,$T$105:$BU$205,54,FALSE))</f>
        <v>#N/A</v>
      </c>
      <c r="CI68" s="9" t="e">
        <f t="shared" ref="CI68:CI103" si="77">IF(ISBLANK(BW68),"",VLOOKUP(BW68,$U$105:$BU$205,53,FALSE))</f>
        <v>#N/A</v>
      </c>
      <c r="CJ68" s="9" t="e">
        <f t="shared" ref="CJ68:CJ103" si="78">IF(ISBLANK(BW68),"",VLOOKUP(BW68,$V$105:$BU$205,52,FALSE))</f>
        <v>#N/A</v>
      </c>
      <c r="CK68" s="9" t="e">
        <f t="shared" ref="CK68:CK103" si="79">IF(ISBLANK(BW68),"",VLOOKUP(BW68,$W$105:$BU$205,51,FALSE))</f>
        <v>#N/A</v>
      </c>
      <c r="CL68" s="9" t="e">
        <f t="shared" ref="CL68:CL103" si="80">IF(ISBLANK(BW68),"",VLOOKUP(BW68,$X$105:$BU$205,50,FALSE))</f>
        <v>#N/A</v>
      </c>
      <c r="CM68" s="9" t="e">
        <f t="shared" ref="CM68:CM103" si="81">IF(ISBLANK(BW68),"",VLOOKUP(BW68,$Y$105:$BU$205,49,FALSE))</f>
        <v>#N/A</v>
      </c>
      <c r="CN68" s="9" t="e">
        <f t="shared" ref="CN68:CN103" si="82">IF(ISBLANK(BW68),"",VLOOKUP(BW68,$Z$105:$BU$205,48,FALSE))</f>
        <v>#N/A</v>
      </c>
      <c r="CO68" s="9" t="e">
        <f t="shared" ref="CO68:CO103" si="83">IF(ISBLANK(BW68),"",VLOOKUP(BW68,$AA$105:$BU$205,47,FALSE))</f>
        <v>#N/A</v>
      </c>
      <c r="CP68" s="9" t="e">
        <f t="shared" ref="CP68:CP103" si="84">IF(ISBLANK(BW68),"",VLOOKUP(BW68,$AB$105:$BU$205,46,FALSE))</f>
        <v>#N/A</v>
      </c>
      <c r="CQ68" s="9" t="e">
        <f t="shared" ref="CQ68:CQ103" si="85">IF(ISBLANK(BW68),"",VLOOKUP(BW68,$AC$105:$BU$205,45,FALSE))</f>
        <v>#N/A</v>
      </c>
      <c r="CR68" s="9" t="e">
        <f t="shared" ref="CR68:CR103" si="86">IF(ISBLANK(BW68),"",VLOOKUP(BW68,$AD$105:$BU$205,44,FALSE))</f>
        <v>#N/A</v>
      </c>
      <c r="CS68" s="9" t="e">
        <f t="shared" ref="CS68:CS103" si="87">IF(ISBLANK(BW68),"",VLOOKUP(BW68,$AE$105:$BU$205,43,FALSE))</f>
        <v>#N/A</v>
      </c>
      <c r="CT68" s="9" t="e">
        <f t="shared" ref="CT68:CT103" si="88">IF(ISBLANK(BW68),"",VLOOKUP(BW68,$AF$105:$BU$205,42,FALSE))</f>
        <v>#N/A</v>
      </c>
      <c r="CU68" s="9" t="e">
        <f t="shared" ref="CU68:CU103" si="89">IF(ISBLANK(BW68),"",VLOOKUP(BW68,$AG$105:$BU$205,41,FALSE))</f>
        <v>#N/A</v>
      </c>
      <c r="CV68" s="9" t="e">
        <f t="shared" ref="CV68:CV103" si="90">IF(ISBLANK(BW68),"",VLOOKUP(BW68,$AH$105:$BU$205,40,FALSE))</f>
        <v>#N/A</v>
      </c>
      <c r="CW68" s="9" t="e">
        <f t="shared" ref="CW68:CW103" si="91">IF(ISBLANK(BW68),"",VLOOKUP(BW68,$AI$105:$BU$205,39,FALSE))</f>
        <v>#N/A</v>
      </c>
      <c r="CX68" s="9" t="e">
        <f t="shared" ref="CX68:CX103" si="92">IF(ISBLANK(BW68),"",VLOOKUP(BW68,$AJ$105:$BU$205,38,FALSE))</f>
        <v>#N/A</v>
      </c>
      <c r="CY68" s="9" t="e">
        <f t="shared" ref="CY68:CY103" si="93">IF(ISBLANK(BW68),"",VLOOKUP(BW68,$AK$105:$BU$205,37,FALSE))</f>
        <v>#N/A</v>
      </c>
      <c r="CZ68" s="9" t="e">
        <f t="shared" ref="CZ68:CZ103" si="94">IF(ISBLANK(BW68),"",VLOOKUP(BW68,$AL$105:$BU$205,36,FALSE))</f>
        <v>#N/A</v>
      </c>
      <c r="DA68" s="9" t="e">
        <f t="shared" ref="DA68:DA103" si="95">IF(ISBLANK(BW68),"",VLOOKUP(BW68,$AM$105:$BU$205,35,FALSE))</f>
        <v>#N/A</v>
      </c>
      <c r="DB68" s="9" t="e">
        <f t="shared" ref="DB68:DB103" si="96">IF(ISBLANK(BW68),"",VLOOKUP(BW68,$AN$105:$BU$205,34,FALSE))</f>
        <v>#N/A</v>
      </c>
      <c r="DC68" s="9" t="e">
        <f t="shared" ref="DC68:DC103" si="97">IF(ISBLANK(BW68),"",VLOOKUP(BW68,$AO$105:$BU$205,33,FALSE))</f>
        <v>#N/A</v>
      </c>
      <c r="DD68" s="9" t="e">
        <f t="shared" ref="DD68:DD103" si="98">IF(ISBLANK(BW68),"",VLOOKUP(BW68,$AP$105:$BU$205,32,FALSE))</f>
        <v>#N/A</v>
      </c>
      <c r="DE68" s="9" t="e">
        <f t="shared" ref="DE68:DE103" si="99">IF(ISBLANK(BW68),"",VLOOKUP(BW68,$AQ$105:$BU$205,31,FALSE))</f>
        <v>#N/A</v>
      </c>
      <c r="DF68" s="9" t="e">
        <f t="shared" ref="DF68:DF103" si="100">IF(ISBLANK(BW68),"",VLOOKUP(BW68,$AR$105:$BU$205,30,FALSE))</f>
        <v>#N/A</v>
      </c>
      <c r="DG68" s="9" t="e">
        <f t="shared" ref="DG68:DG103" si="101">IF(ISBLANK(BW68),"",VLOOKUP(BW68,$AS$105:$BU$205,29,FALSE))</f>
        <v>#N/A</v>
      </c>
      <c r="DH68" s="9" t="e">
        <f t="shared" ref="DH68:DH103" si="102">IF(ISBLANK(BW68),"",VLOOKUP(BW68,$AT$105:$BU$205,28,FALSE))</f>
        <v>#N/A</v>
      </c>
      <c r="DI68" s="9" t="e">
        <f t="shared" ref="DI68:DI103" si="103">IF(ISBLANK(BW68),"",VLOOKUP(BW68,$AU$105:$BU$205,27,FALSE))</f>
        <v>#N/A</v>
      </c>
      <c r="DJ68" s="9" t="e">
        <f t="shared" ref="DJ68:DJ103" si="104">IF(ISBLANK(BW68),"",VLOOKUP(BW68,$AV$105:$BU$205,26,FALSE))</f>
        <v>#N/A</v>
      </c>
      <c r="DK68" s="9" t="e">
        <f t="shared" ref="DK68:DK103" si="105">IF(ISBLANK(BW68),"",VLOOKUP(BW68,$AW$105:$BU$205,25,FALSE))</f>
        <v>#N/A</v>
      </c>
      <c r="DL68" s="9" t="e">
        <f t="shared" ref="DL68:DL103" si="106">IF(ISBLANK(BW68),"",VLOOKUP(BW68,$AX$105:$BU$205,24,FALSE))</f>
        <v>#N/A</v>
      </c>
      <c r="DM68" s="9" t="e">
        <f t="shared" ref="DM68:DM103" si="107">IF(ISBLANK(BW68),"",VLOOKUP(BW68,$AY$105:$BU$205,23,FALSE))</f>
        <v>#N/A</v>
      </c>
      <c r="DN68" s="9" t="e">
        <f t="shared" ref="DN68:DN103" si="108">IF(ISBLANK(BW68),"",VLOOKUP(BW68,$AZ$105:$BU$205,22,FALSE))</f>
        <v>#N/A</v>
      </c>
      <c r="DO68" s="9" t="e">
        <f t="shared" ref="DO68:DO103" si="109">IF(ISBLANK(BW68),"",VLOOKUP(BW68,$BA$105:$BU$205,21,FALSE))</f>
        <v>#N/A</v>
      </c>
      <c r="DP68" s="9" t="e">
        <f t="shared" ref="DP68:DP103" si="110">IF(ISBLANK(BW68),"",VLOOKUP(BW68,$BB$105:$BU$205,20,FALSE))</f>
        <v>#N/A</v>
      </c>
      <c r="DQ68" s="9" t="e">
        <f t="shared" ref="DQ68:DQ103" si="111">IF(ISBLANK(BW68),"",VLOOKUP(BW68,$BC$105:$BU$205,19,FALSE))</f>
        <v>#N/A</v>
      </c>
      <c r="DR68" s="9" t="e">
        <f t="shared" ref="DR68:DR103" si="112">IF(ISBLANK(BW68),"",VLOOKUP(BW68,$BD$105:$BU$205,18,FALSE))</f>
        <v>#N/A</v>
      </c>
      <c r="DS68" s="9" t="e">
        <f t="shared" ref="DS68:DS103" si="113">IF(ISBLANK(BW68),"",VLOOKUP(BW68,$BE$105:$BU$205,17,FALSE))</f>
        <v>#N/A</v>
      </c>
      <c r="DT68" s="9" t="e">
        <f t="shared" ref="DT68:DT103" si="114">IF(ISBLANK(BW68),"",VLOOKUP(BW68,$BF$105:$BU$205,16,FALSE))</f>
        <v>#N/A</v>
      </c>
      <c r="DU68" s="9" t="e">
        <f t="shared" ref="DU68:DU103" si="115">IF(ISBLANK(BW68),"",VLOOKUP(BW68,$BG$105:$BU$205,15,FALSE))</f>
        <v>#N/A</v>
      </c>
      <c r="DV68" s="9" t="e">
        <f t="shared" ref="DV68:DV103" si="116">IF(ISBLANK(BW68),"",VLOOKUP(BW68,$BH$105:$BU$205,14,FALSE))</f>
        <v>#N/A</v>
      </c>
      <c r="DW68" s="9" t="e">
        <f t="shared" ref="DW68:DW103" si="117">IF(ISBLANK(BW68),"",VLOOKUP(BW68,$BI$105:$BU$205,13,FALSE))</f>
        <v>#N/A</v>
      </c>
      <c r="DX68" s="9" t="e">
        <f t="shared" ref="DX68:DX103" si="118">IF(ISBLANK(BW68),"",VLOOKUP(BW68,$BJ$105:$BU$205,12,FALSE))</f>
        <v>#N/A</v>
      </c>
      <c r="DY68" s="9" t="e">
        <f t="shared" ref="DY68:DY103" si="119">IF(ISBLANK(BW68),"",VLOOKUP(BW68,$BK$105:$BU$205,11,FALSE))</f>
        <v>#N/A</v>
      </c>
      <c r="DZ68" s="9" t="e">
        <f t="shared" ref="DZ68:DZ103" si="120">IF(ISBLANK(BW68),"",VLOOKUP(BW68,$BL$105:$BU$205,10,FALSE))</f>
        <v>#N/A</v>
      </c>
      <c r="EA68" s="9" t="e">
        <f t="shared" ref="EA68:EA103" si="121">IF(ISBLANK(BW68),"",VLOOKUP(BW68,$BM$105:$BU$205,9,FALSE))</f>
        <v>#N/A</v>
      </c>
      <c r="EB68" s="9" t="e">
        <f t="shared" ref="EB68:EB103" si="122">IF(ISBLANK(BW68),"",VLOOKUP(BW68,$BN$105:$BU$205,8,FALSE))</f>
        <v>#N/A</v>
      </c>
      <c r="EC68" s="9" t="e">
        <f t="shared" ref="EC68:EC103" si="123">IF(ISBLANK(BW68),"",VLOOKUP(BW68,$BO$105:$BU$205,7,FALSE))</f>
        <v>#N/A</v>
      </c>
      <c r="ED68" s="9" t="e">
        <f t="shared" ref="ED68:ED103" si="124">IF(ISBLANK(BW68),"",VLOOKUP(BW68,$BP$105:$BU$205,6,FALSE))</f>
        <v>#N/A</v>
      </c>
      <c r="EE68" s="9" t="e">
        <f t="shared" ref="EE68:EE103" si="125">IF(ISBLANK(BW68),"",VLOOKUP(BW68,$BQ$105:$BU$205,5,FALSE))</f>
        <v>#N/A</v>
      </c>
      <c r="EF68" s="9" t="e">
        <f t="shared" ref="EF68:EF103" si="126">IF(ISBLANK(BW68),"",VLOOKUP(BW68,$BR$105:$BU$205,4,FALSE))</f>
        <v>#N/A</v>
      </c>
      <c r="EG68" s="9" t="e">
        <f t="shared" ref="EG68:EG103" si="127">IF(ISBLANK(BW68),"",VLOOKUP(BW68,$BS$105:$BU$205,3,FALSE))</f>
        <v>#N/A</v>
      </c>
      <c r="EH68" s="9" t="e">
        <f t="shared" ref="EH68:EH103" si="128">IF(ISBLANK(BW68),"",VLOOKUP(BW68,$BT$105:$BU$205,2,FALSE))</f>
        <v>#N/A</v>
      </c>
    </row>
    <row r="69" spans="1:138" ht="15.75" customHeight="1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 t="shared" si="65"/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6"/>
        <v>50</v>
      </c>
      <c r="BY69" s="9">
        <f t="shared" si="67"/>
        <v>20</v>
      </c>
      <c r="BZ69" s="9">
        <f t="shared" si="68"/>
        <v>17</v>
      </c>
      <c r="CA69" s="9">
        <f t="shared" si="69"/>
        <v>11</v>
      </c>
      <c r="CB69" s="9">
        <f t="shared" si="70"/>
        <v>9</v>
      </c>
      <c r="CC69" s="9">
        <f t="shared" si="71"/>
        <v>10</v>
      </c>
      <c r="CD69" s="9">
        <f t="shared" si="72"/>
        <v>9</v>
      </c>
      <c r="CE69" s="9" t="e">
        <f t="shared" si="73"/>
        <v>#N/A</v>
      </c>
      <c r="CF69" s="9" t="e">
        <f t="shared" si="74"/>
        <v>#N/A</v>
      </c>
      <c r="CG69" s="9" t="e">
        <f t="shared" si="75"/>
        <v>#N/A</v>
      </c>
      <c r="CH69" s="9" t="e">
        <f t="shared" si="76"/>
        <v>#N/A</v>
      </c>
      <c r="CI69" s="9" t="e">
        <f t="shared" si="77"/>
        <v>#N/A</v>
      </c>
      <c r="CJ69" s="9" t="e">
        <f t="shared" si="78"/>
        <v>#N/A</v>
      </c>
      <c r="CK69" s="9" t="e">
        <f t="shared" si="79"/>
        <v>#N/A</v>
      </c>
      <c r="CL69" s="9" t="e">
        <f t="shared" si="80"/>
        <v>#N/A</v>
      </c>
      <c r="CM69" s="9" t="e">
        <f t="shared" si="81"/>
        <v>#N/A</v>
      </c>
      <c r="CN69" s="9" t="e">
        <f t="shared" si="82"/>
        <v>#N/A</v>
      </c>
      <c r="CO69" s="9" t="e">
        <f t="shared" si="83"/>
        <v>#N/A</v>
      </c>
      <c r="CP69" s="9" t="e">
        <f t="shared" si="84"/>
        <v>#N/A</v>
      </c>
      <c r="CQ69" s="9" t="e">
        <f t="shared" si="85"/>
        <v>#N/A</v>
      </c>
      <c r="CR69" s="9" t="e">
        <f t="shared" si="86"/>
        <v>#N/A</v>
      </c>
      <c r="CS69" s="9" t="e">
        <f t="shared" si="87"/>
        <v>#N/A</v>
      </c>
      <c r="CT69" s="9" t="e">
        <f t="shared" si="88"/>
        <v>#N/A</v>
      </c>
      <c r="CU69" s="9" t="e">
        <f t="shared" si="89"/>
        <v>#N/A</v>
      </c>
      <c r="CV69" s="9" t="e">
        <f t="shared" si="90"/>
        <v>#N/A</v>
      </c>
      <c r="CW69" s="9" t="e">
        <f t="shared" si="91"/>
        <v>#N/A</v>
      </c>
      <c r="CX69" s="9" t="e">
        <f t="shared" si="92"/>
        <v>#N/A</v>
      </c>
      <c r="CY69" s="9" t="e">
        <f t="shared" si="93"/>
        <v>#N/A</v>
      </c>
      <c r="CZ69" s="9" t="e">
        <f t="shared" si="94"/>
        <v>#N/A</v>
      </c>
      <c r="DA69" s="9" t="e">
        <f t="shared" si="95"/>
        <v>#N/A</v>
      </c>
      <c r="DB69" s="9" t="e">
        <f t="shared" si="96"/>
        <v>#N/A</v>
      </c>
      <c r="DC69" s="9" t="e">
        <f t="shared" si="97"/>
        <v>#N/A</v>
      </c>
      <c r="DD69" s="9" t="e">
        <f t="shared" si="98"/>
        <v>#N/A</v>
      </c>
      <c r="DE69" s="9" t="e">
        <f t="shared" si="99"/>
        <v>#N/A</v>
      </c>
      <c r="DF69" s="9" t="e">
        <f t="shared" si="100"/>
        <v>#N/A</v>
      </c>
      <c r="DG69" s="9" t="e">
        <f t="shared" si="101"/>
        <v>#N/A</v>
      </c>
      <c r="DH69" s="9" t="e">
        <f t="shared" si="102"/>
        <v>#N/A</v>
      </c>
      <c r="DI69" s="9" t="e">
        <f t="shared" si="103"/>
        <v>#N/A</v>
      </c>
      <c r="DJ69" s="9" t="e">
        <f t="shared" si="104"/>
        <v>#N/A</v>
      </c>
      <c r="DK69" s="9" t="e">
        <f t="shared" si="105"/>
        <v>#N/A</v>
      </c>
      <c r="DL69" s="9" t="e">
        <f t="shared" si="106"/>
        <v>#N/A</v>
      </c>
      <c r="DM69" s="9" t="e">
        <f t="shared" si="107"/>
        <v>#N/A</v>
      </c>
      <c r="DN69" s="9" t="e">
        <f t="shared" si="108"/>
        <v>#N/A</v>
      </c>
      <c r="DO69" s="9" t="e">
        <f t="shared" si="109"/>
        <v>#N/A</v>
      </c>
      <c r="DP69" s="9" t="e">
        <f t="shared" si="110"/>
        <v>#N/A</v>
      </c>
      <c r="DQ69" s="9" t="e">
        <f t="shared" si="111"/>
        <v>#N/A</v>
      </c>
      <c r="DR69" s="9" t="e">
        <f t="shared" si="112"/>
        <v>#N/A</v>
      </c>
      <c r="DS69" s="9" t="e">
        <f t="shared" si="113"/>
        <v>#N/A</v>
      </c>
      <c r="DT69" s="9" t="e">
        <f t="shared" si="114"/>
        <v>#N/A</v>
      </c>
      <c r="DU69" s="9" t="e">
        <f t="shared" si="115"/>
        <v>#N/A</v>
      </c>
      <c r="DV69" s="9" t="e">
        <f t="shared" si="116"/>
        <v>#N/A</v>
      </c>
      <c r="DW69" s="9" t="e">
        <f t="shared" si="117"/>
        <v>#N/A</v>
      </c>
      <c r="DX69" s="9" t="e">
        <f t="shared" si="118"/>
        <v>#N/A</v>
      </c>
      <c r="DY69" s="9" t="e">
        <f t="shared" si="119"/>
        <v>#N/A</v>
      </c>
      <c r="DZ69" s="9" t="e">
        <f t="shared" si="120"/>
        <v>#N/A</v>
      </c>
      <c r="EA69" s="9" t="e">
        <f t="shared" si="121"/>
        <v>#N/A</v>
      </c>
      <c r="EB69" s="9" t="e">
        <f t="shared" si="122"/>
        <v>#N/A</v>
      </c>
      <c r="EC69" s="9" t="e">
        <f t="shared" si="123"/>
        <v>#N/A</v>
      </c>
      <c r="ED69" s="9" t="e">
        <f t="shared" si="124"/>
        <v>#N/A</v>
      </c>
      <c r="EE69" s="9" t="e">
        <f t="shared" si="125"/>
        <v>#N/A</v>
      </c>
      <c r="EF69" s="9" t="e">
        <f t="shared" si="126"/>
        <v>#N/A</v>
      </c>
      <c r="EG69" s="9" t="e">
        <f t="shared" si="127"/>
        <v>#N/A</v>
      </c>
      <c r="EH69" s="9" t="e">
        <f t="shared" si="128"/>
        <v>#N/A</v>
      </c>
    </row>
    <row r="70" spans="1:138" ht="15.75" customHeight="1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 t="shared" si="65"/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6"/>
        <v>60</v>
      </c>
      <c r="BY70" s="9">
        <f t="shared" si="67"/>
        <v>39</v>
      </c>
      <c r="BZ70" s="9">
        <f t="shared" si="68"/>
        <v>35</v>
      </c>
      <c r="CA70" s="9">
        <f t="shared" si="69"/>
        <v>25</v>
      </c>
      <c r="CB70" s="9">
        <f t="shared" si="70"/>
        <v>37</v>
      </c>
      <c r="CC70" s="9">
        <f t="shared" si="71"/>
        <v>54</v>
      </c>
      <c r="CD70" s="9">
        <f t="shared" si="72"/>
        <v>63</v>
      </c>
      <c r="CE70" s="9" t="e">
        <f t="shared" si="73"/>
        <v>#N/A</v>
      </c>
      <c r="CF70" s="9" t="e">
        <f t="shared" si="74"/>
        <v>#N/A</v>
      </c>
      <c r="CG70" s="9" t="e">
        <f t="shared" si="75"/>
        <v>#N/A</v>
      </c>
      <c r="CH70" s="9" t="e">
        <f t="shared" si="76"/>
        <v>#N/A</v>
      </c>
      <c r="CI70" s="9" t="e">
        <f t="shared" si="77"/>
        <v>#N/A</v>
      </c>
      <c r="CJ70" s="9" t="e">
        <f t="shared" si="78"/>
        <v>#N/A</v>
      </c>
      <c r="CK70" s="9" t="e">
        <f t="shared" si="79"/>
        <v>#N/A</v>
      </c>
      <c r="CL70" s="9" t="e">
        <f t="shared" si="80"/>
        <v>#N/A</v>
      </c>
      <c r="CM70" s="9" t="e">
        <f t="shared" si="81"/>
        <v>#N/A</v>
      </c>
      <c r="CN70" s="9" t="e">
        <f t="shared" si="82"/>
        <v>#N/A</v>
      </c>
      <c r="CO70" s="9" t="e">
        <f t="shared" si="83"/>
        <v>#N/A</v>
      </c>
      <c r="CP70" s="9" t="e">
        <f t="shared" si="84"/>
        <v>#N/A</v>
      </c>
      <c r="CQ70" s="9" t="e">
        <f t="shared" si="85"/>
        <v>#N/A</v>
      </c>
      <c r="CR70" s="9" t="e">
        <f t="shared" si="86"/>
        <v>#N/A</v>
      </c>
      <c r="CS70" s="9" t="e">
        <f t="shared" si="87"/>
        <v>#N/A</v>
      </c>
      <c r="CT70" s="9" t="e">
        <f t="shared" si="88"/>
        <v>#N/A</v>
      </c>
      <c r="CU70" s="9" t="e">
        <f t="shared" si="89"/>
        <v>#N/A</v>
      </c>
      <c r="CV70" s="9" t="e">
        <f t="shared" si="90"/>
        <v>#N/A</v>
      </c>
      <c r="CW70" s="9" t="e">
        <f t="shared" si="91"/>
        <v>#N/A</v>
      </c>
      <c r="CX70" s="9" t="e">
        <f t="shared" si="92"/>
        <v>#N/A</v>
      </c>
      <c r="CY70" s="9" t="e">
        <f t="shared" si="93"/>
        <v>#N/A</v>
      </c>
      <c r="CZ70" s="9" t="e">
        <f t="shared" si="94"/>
        <v>#N/A</v>
      </c>
      <c r="DA70" s="9" t="e">
        <f t="shared" si="95"/>
        <v>#N/A</v>
      </c>
      <c r="DB70" s="9" t="e">
        <f t="shared" si="96"/>
        <v>#N/A</v>
      </c>
      <c r="DC70" s="9" t="e">
        <f t="shared" si="97"/>
        <v>#N/A</v>
      </c>
      <c r="DD70" s="9" t="e">
        <f t="shared" si="98"/>
        <v>#N/A</v>
      </c>
      <c r="DE70" s="9" t="e">
        <f t="shared" si="99"/>
        <v>#N/A</v>
      </c>
      <c r="DF70" s="9" t="e">
        <f t="shared" si="100"/>
        <v>#N/A</v>
      </c>
      <c r="DG70" s="9" t="e">
        <f t="shared" si="101"/>
        <v>#N/A</v>
      </c>
      <c r="DH70" s="9" t="e">
        <f t="shared" si="102"/>
        <v>#N/A</v>
      </c>
      <c r="DI70" s="9" t="e">
        <f t="shared" si="103"/>
        <v>#N/A</v>
      </c>
      <c r="DJ70" s="9" t="e">
        <f t="shared" si="104"/>
        <v>#N/A</v>
      </c>
      <c r="DK70" s="9" t="e">
        <f t="shared" si="105"/>
        <v>#N/A</v>
      </c>
      <c r="DL70" s="9" t="e">
        <f t="shared" si="106"/>
        <v>#N/A</v>
      </c>
      <c r="DM70" s="9" t="e">
        <f t="shared" si="107"/>
        <v>#N/A</v>
      </c>
      <c r="DN70" s="9" t="e">
        <f t="shared" si="108"/>
        <v>#N/A</v>
      </c>
      <c r="DO70" s="9" t="e">
        <f t="shared" si="109"/>
        <v>#N/A</v>
      </c>
      <c r="DP70" s="9" t="e">
        <f t="shared" si="110"/>
        <v>#N/A</v>
      </c>
      <c r="DQ70" s="9" t="e">
        <f t="shared" si="111"/>
        <v>#N/A</v>
      </c>
      <c r="DR70" s="9" t="e">
        <f t="shared" si="112"/>
        <v>#N/A</v>
      </c>
      <c r="DS70" s="9" t="e">
        <f t="shared" si="113"/>
        <v>#N/A</v>
      </c>
      <c r="DT70" s="9" t="e">
        <f t="shared" si="114"/>
        <v>#N/A</v>
      </c>
      <c r="DU70" s="9" t="e">
        <f t="shared" si="115"/>
        <v>#N/A</v>
      </c>
      <c r="DV70" s="9" t="e">
        <f t="shared" si="116"/>
        <v>#N/A</v>
      </c>
      <c r="DW70" s="9" t="e">
        <f t="shared" si="117"/>
        <v>#N/A</v>
      </c>
      <c r="DX70" s="9" t="e">
        <f t="shared" si="118"/>
        <v>#N/A</v>
      </c>
      <c r="DY70" s="9" t="e">
        <f t="shared" si="119"/>
        <v>#N/A</v>
      </c>
      <c r="DZ70" s="9" t="e">
        <f t="shared" si="120"/>
        <v>#N/A</v>
      </c>
      <c r="EA70" s="9" t="e">
        <f t="shared" si="121"/>
        <v>#N/A</v>
      </c>
      <c r="EB70" s="9" t="e">
        <f t="shared" si="122"/>
        <v>#N/A</v>
      </c>
      <c r="EC70" s="9" t="e">
        <f t="shared" si="123"/>
        <v>#N/A</v>
      </c>
      <c r="ED70" s="9" t="e">
        <f t="shared" si="124"/>
        <v>#N/A</v>
      </c>
      <c r="EE70" s="9" t="e">
        <f t="shared" si="125"/>
        <v>#N/A</v>
      </c>
      <c r="EF70" s="9" t="e">
        <f t="shared" si="126"/>
        <v>#N/A</v>
      </c>
      <c r="EG70" s="9" t="e">
        <f t="shared" si="127"/>
        <v>#N/A</v>
      </c>
      <c r="EH70" s="9" t="e">
        <f t="shared" si="128"/>
        <v>#N/A</v>
      </c>
    </row>
    <row r="71" spans="1:138" ht="15.75" customHeight="1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 t="shared" si="65"/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6"/>
        <v>66</v>
      </c>
      <c r="BY71" s="9">
        <f t="shared" si="67"/>
        <v>43</v>
      </c>
      <c r="BZ71" s="9">
        <f t="shared" si="68"/>
        <v>47</v>
      </c>
      <c r="CA71" s="9">
        <f t="shared" si="69"/>
        <v>37</v>
      </c>
      <c r="CB71" s="9">
        <f t="shared" si="70"/>
        <v>40</v>
      </c>
      <c r="CC71" s="9">
        <f t="shared" si="71"/>
        <v>47</v>
      </c>
      <c r="CD71" s="9">
        <f t="shared" si="72"/>
        <v>48</v>
      </c>
      <c r="CE71" s="9" t="e">
        <f t="shared" si="73"/>
        <v>#N/A</v>
      </c>
      <c r="CF71" s="9" t="e">
        <f t="shared" si="74"/>
        <v>#N/A</v>
      </c>
      <c r="CG71" s="9" t="e">
        <f t="shared" si="75"/>
        <v>#N/A</v>
      </c>
      <c r="CH71" s="9" t="e">
        <f t="shared" si="76"/>
        <v>#N/A</v>
      </c>
      <c r="CI71" s="9" t="e">
        <f t="shared" si="77"/>
        <v>#N/A</v>
      </c>
      <c r="CJ71" s="9" t="e">
        <f t="shared" si="78"/>
        <v>#N/A</v>
      </c>
      <c r="CK71" s="9" t="e">
        <f t="shared" si="79"/>
        <v>#N/A</v>
      </c>
      <c r="CL71" s="9" t="e">
        <f t="shared" si="80"/>
        <v>#N/A</v>
      </c>
      <c r="CM71" s="9" t="e">
        <f t="shared" si="81"/>
        <v>#N/A</v>
      </c>
      <c r="CN71" s="9" t="e">
        <f t="shared" si="82"/>
        <v>#N/A</v>
      </c>
      <c r="CO71" s="9" t="e">
        <f t="shared" si="83"/>
        <v>#N/A</v>
      </c>
      <c r="CP71" s="9" t="e">
        <f t="shared" si="84"/>
        <v>#N/A</v>
      </c>
      <c r="CQ71" s="9" t="e">
        <f t="shared" si="85"/>
        <v>#N/A</v>
      </c>
      <c r="CR71" s="9" t="e">
        <f t="shared" si="86"/>
        <v>#N/A</v>
      </c>
      <c r="CS71" s="9" t="e">
        <f t="shared" si="87"/>
        <v>#N/A</v>
      </c>
      <c r="CT71" s="9" t="e">
        <f t="shared" si="88"/>
        <v>#N/A</v>
      </c>
      <c r="CU71" s="9" t="e">
        <f t="shared" si="89"/>
        <v>#N/A</v>
      </c>
      <c r="CV71" s="9" t="e">
        <f t="shared" si="90"/>
        <v>#N/A</v>
      </c>
      <c r="CW71" s="9" t="e">
        <f t="shared" si="91"/>
        <v>#N/A</v>
      </c>
      <c r="CX71" s="9" t="e">
        <f t="shared" si="92"/>
        <v>#N/A</v>
      </c>
      <c r="CY71" s="9" t="e">
        <f t="shared" si="93"/>
        <v>#N/A</v>
      </c>
      <c r="CZ71" s="9" t="e">
        <f t="shared" si="94"/>
        <v>#N/A</v>
      </c>
      <c r="DA71" s="9" t="e">
        <f t="shared" si="95"/>
        <v>#N/A</v>
      </c>
      <c r="DB71" s="9" t="e">
        <f t="shared" si="96"/>
        <v>#N/A</v>
      </c>
      <c r="DC71" s="9" t="e">
        <f t="shared" si="97"/>
        <v>#N/A</v>
      </c>
      <c r="DD71" s="9" t="e">
        <f t="shared" si="98"/>
        <v>#N/A</v>
      </c>
      <c r="DE71" s="9" t="e">
        <f t="shared" si="99"/>
        <v>#N/A</v>
      </c>
      <c r="DF71" s="9" t="e">
        <f t="shared" si="100"/>
        <v>#N/A</v>
      </c>
      <c r="DG71" s="9" t="e">
        <f t="shared" si="101"/>
        <v>#N/A</v>
      </c>
      <c r="DH71" s="9" t="e">
        <f t="shared" si="102"/>
        <v>#N/A</v>
      </c>
      <c r="DI71" s="9" t="e">
        <f t="shared" si="103"/>
        <v>#N/A</v>
      </c>
      <c r="DJ71" s="9" t="e">
        <f t="shared" si="104"/>
        <v>#N/A</v>
      </c>
      <c r="DK71" s="9" t="e">
        <f t="shared" si="105"/>
        <v>#N/A</v>
      </c>
      <c r="DL71" s="9" t="e">
        <f t="shared" si="106"/>
        <v>#N/A</v>
      </c>
      <c r="DM71" s="9" t="e">
        <f t="shared" si="107"/>
        <v>#N/A</v>
      </c>
      <c r="DN71" s="9" t="e">
        <f t="shared" si="108"/>
        <v>#N/A</v>
      </c>
      <c r="DO71" s="9" t="e">
        <f t="shared" si="109"/>
        <v>#N/A</v>
      </c>
      <c r="DP71" s="9" t="e">
        <f t="shared" si="110"/>
        <v>#N/A</v>
      </c>
      <c r="DQ71" s="9" t="e">
        <f t="shared" si="111"/>
        <v>#N/A</v>
      </c>
      <c r="DR71" s="9" t="e">
        <f t="shared" si="112"/>
        <v>#N/A</v>
      </c>
      <c r="DS71" s="9" t="e">
        <f t="shared" si="113"/>
        <v>#N/A</v>
      </c>
      <c r="DT71" s="9" t="e">
        <f t="shared" si="114"/>
        <v>#N/A</v>
      </c>
      <c r="DU71" s="9" t="e">
        <f t="shared" si="115"/>
        <v>#N/A</v>
      </c>
      <c r="DV71" s="9" t="e">
        <f t="shared" si="116"/>
        <v>#N/A</v>
      </c>
      <c r="DW71" s="9" t="e">
        <f t="shared" si="117"/>
        <v>#N/A</v>
      </c>
      <c r="DX71" s="9" t="e">
        <f t="shared" si="118"/>
        <v>#N/A</v>
      </c>
      <c r="DY71" s="9" t="e">
        <f t="shared" si="119"/>
        <v>#N/A</v>
      </c>
      <c r="DZ71" s="9" t="e">
        <f t="shared" si="120"/>
        <v>#N/A</v>
      </c>
      <c r="EA71" s="9" t="e">
        <f t="shared" si="121"/>
        <v>#N/A</v>
      </c>
      <c r="EB71" s="9" t="e">
        <f t="shared" si="122"/>
        <v>#N/A</v>
      </c>
      <c r="EC71" s="9" t="e">
        <f t="shared" si="123"/>
        <v>#N/A</v>
      </c>
      <c r="ED71" s="9" t="e">
        <f t="shared" si="124"/>
        <v>#N/A</v>
      </c>
      <c r="EE71" s="9" t="e">
        <f t="shared" si="125"/>
        <v>#N/A</v>
      </c>
      <c r="EF71" s="9" t="e">
        <f t="shared" si="126"/>
        <v>#N/A</v>
      </c>
      <c r="EG71" s="9" t="e">
        <f t="shared" si="127"/>
        <v>#N/A</v>
      </c>
      <c r="EH71" s="9" t="e">
        <f t="shared" si="128"/>
        <v>#N/A</v>
      </c>
    </row>
    <row r="72" spans="1:138" ht="15.75" customHeight="1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 t="shared" si="65"/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6"/>
        <v>11</v>
      </c>
      <c r="BY72" s="9">
        <f t="shared" si="67"/>
        <v>14</v>
      </c>
      <c r="BZ72" s="9">
        <f t="shared" si="68"/>
        <v>39</v>
      </c>
      <c r="CA72" s="9">
        <f t="shared" si="69"/>
        <v>21</v>
      </c>
      <c r="CB72" s="9">
        <f t="shared" si="70"/>
        <v>20</v>
      </c>
      <c r="CC72" s="9">
        <f t="shared" si="71"/>
        <v>20</v>
      </c>
      <c r="CD72" s="9">
        <f t="shared" si="72"/>
        <v>30</v>
      </c>
      <c r="CE72" s="9" t="e">
        <f t="shared" si="73"/>
        <v>#N/A</v>
      </c>
      <c r="CF72" s="9" t="e">
        <f t="shared" si="74"/>
        <v>#N/A</v>
      </c>
      <c r="CG72" s="9" t="e">
        <f t="shared" si="75"/>
        <v>#N/A</v>
      </c>
      <c r="CH72" s="9" t="e">
        <f t="shared" si="76"/>
        <v>#N/A</v>
      </c>
      <c r="CI72" s="9" t="e">
        <f t="shared" si="77"/>
        <v>#N/A</v>
      </c>
      <c r="CJ72" s="9" t="e">
        <f t="shared" si="78"/>
        <v>#N/A</v>
      </c>
      <c r="CK72" s="9" t="e">
        <f t="shared" si="79"/>
        <v>#N/A</v>
      </c>
      <c r="CL72" s="9" t="e">
        <f t="shared" si="80"/>
        <v>#N/A</v>
      </c>
      <c r="CM72" s="9" t="e">
        <f t="shared" si="81"/>
        <v>#N/A</v>
      </c>
      <c r="CN72" s="9" t="e">
        <f t="shared" si="82"/>
        <v>#N/A</v>
      </c>
      <c r="CO72" s="9" t="e">
        <f t="shared" si="83"/>
        <v>#N/A</v>
      </c>
      <c r="CP72" s="9" t="e">
        <f t="shared" si="84"/>
        <v>#N/A</v>
      </c>
      <c r="CQ72" s="9" t="e">
        <f t="shared" si="85"/>
        <v>#N/A</v>
      </c>
      <c r="CR72" s="9" t="e">
        <f t="shared" si="86"/>
        <v>#N/A</v>
      </c>
      <c r="CS72" s="9" t="e">
        <f t="shared" si="87"/>
        <v>#N/A</v>
      </c>
      <c r="CT72" s="9" t="e">
        <f t="shared" si="88"/>
        <v>#N/A</v>
      </c>
      <c r="CU72" s="9" t="e">
        <f t="shared" si="89"/>
        <v>#N/A</v>
      </c>
      <c r="CV72" s="9" t="e">
        <f t="shared" si="90"/>
        <v>#N/A</v>
      </c>
      <c r="CW72" s="9" t="e">
        <f t="shared" si="91"/>
        <v>#N/A</v>
      </c>
      <c r="CX72" s="9" t="e">
        <f t="shared" si="92"/>
        <v>#N/A</v>
      </c>
      <c r="CY72" s="9" t="e">
        <f t="shared" si="93"/>
        <v>#N/A</v>
      </c>
      <c r="CZ72" s="9" t="e">
        <f t="shared" si="94"/>
        <v>#N/A</v>
      </c>
      <c r="DA72" s="9" t="e">
        <f t="shared" si="95"/>
        <v>#N/A</v>
      </c>
      <c r="DB72" s="9" t="e">
        <f t="shared" si="96"/>
        <v>#N/A</v>
      </c>
      <c r="DC72" s="9" t="e">
        <f t="shared" si="97"/>
        <v>#N/A</v>
      </c>
      <c r="DD72" s="9" t="e">
        <f t="shared" si="98"/>
        <v>#N/A</v>
      </c>
      <c r="DE72" s="9" t="e">
        <f t="shared" si="99"/>
        <v>#N/A</v>
      </c>
      <c r="DF72" s="9" t="e">
        <f t="shared" si="100"/>
        <v>#N/A</v>
      </c>
      <c r="DG72" s="9" t="e">
        <f t="shared" si="101"/>
        <v>#N/A</v>
      </c>
      <c r="DH72" s="9" t="e">
        <f t="shared" si="102"/>
        <v>#N/A</v>
      </c>
      <c r="DI72" s="9" t="e">
        <f t="shared" si="103"/>
        <v>#N/A</v>
      </c>
      <c r="DJ72" s="9" t="e">
        <f t="shared" si="104"/>
        <v>#N/A</v>
      </c>
      <c r="DK72" s="9" t="e">
        <f t="shared" si="105"/>
        <v>#N/A</v>
      </c>
      <c r="DL72" s="9" t="e">
        <f t="shared" si="106"/>
        <v>#N/A</v>
      </c>
      <c r="DM72" s="9" t="e">
        <f t="shared" si="107"/>
        <v>#N/A</v>
      </c>
      <c r="DN72" s="9" t="e">
        <f t="shared" si="108"/>
        <v>#N/A</v>
      </c>
      <c r="DO72" s="9" t="e">
        <f t="shared" si="109"/>
        <v>#N/A</v>
      </c>
      <c r="DP72" s="9" t="e">
        <f t="shared" si="110"/>
        <v>#N/A</v>
      </c>
      <c r="DQ72" s="9" t="e">
        <f t="shared" si="111"/>
        <v>#N/A</v>
      </c>
      <c r="DR72" s="9" t="e">
        <f t="shared" si="112"/>
        <v>#N/A</v>
      </c>
      <c r="DS72" s="9" t="e">
        <f t="shared" si="113"/>
        <v>#N/A</v>
      </c>
      <c r="DT72" s="9" t="e">
        <f t="shared" si="114"/>
        <v>#N/A</v>
      </c>
      <c r="DU72" s="9" t="e">
        <f t="shared" si="115"/>
        <v>#N/A</v>
      </c>
      <c r="DV72" s="9" t="e">
        <f t="shared" si="116"/>
        <v>#N/A</v>
      </c>
      <c r="DW72" s="9" t="e">
        <f t="shared" si="117"/>
        <v>#N/A</v>
      </c>
      <c r="DX72" s="9" t="e">
        <f t="shared" si="118"/>
        <v>#N/A</v>
      </c>
      <c r="DY72" s="9" t="e">
        <f t="shared" si="119"/>
        <v>#N/A</v>
      </c>
      <c r="DZ72" s="9" t="e">
        <f t="shared" si="120"/>
        <v>#N/A</v>
      </c>
      <c r="EA72" s="9" t="e">
        <f t="shared" si="121"/>
        <v>#N/A</v>
      </c>
      <c r="EB72" s="9" t="e">
        <f t="shared" si="122"/>
        <v>#N/A</v>
      </c>
      <c r="EC72" s="9" t="e">
        <f t="shared" si="123"/>
        <v>#N/A</v>
      </c>
      <c r="ED72" s="9" t="e">
        <f t="shared" si="124"/>
        <v>#N/A</v>
      </c>
      <c r="EE72" s="9" t="e">
        <f t="shared" si="125"/>
        <v>#N/A</v>
      </c>
      <c r="EF72" s="9" t="e">
        <f t="shared" si="126"/>
        <v>#N/A</v>
      </c>
      <c r="EG72" s="9" t="e">
        <f t="shared" si="127"/>
        <v>#N/A</v>
      </c>
      <c r="EH72" s="9" t="e">
        <f t="shared" si="128"/>
        <v>#N/A</v>
      </c>
    </row>
    <row r="73" spans="1:138" ht="15.75" customHeight="1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 t="shared" si="65"/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6"/>
        <v>83</v>
      </c>
      <c r="BY73" s="9">
        <f t="shared" si="67"/>
        <v>67</v>
      </c>
      <c r="BZ73" s="9">
        <f t="shared" si="68"/>
        <v>19</v>
      </c>
      <c r="CA73" s="9">
        <f t="shared" si="69"/>
        <v>50</v>
      </c>
      <c r="CB73" s="9">
        <f t="shared" si="70"/>
        <v>59</v>
      </c>
      <c r="CC73" s="9">
        <f t="shared" si="71"/>
        <v>65</v>
      </c>
      <c r="CD73" s="9">
        <f t="shared" si="72"/>
        <v>58</v>
      </c>
      <c r="CE73" s="9" t="e">
        <f t="shared" si="73"/>
        <v>#N/A</v>
      </c>
      <c r="CF73" s="9" t="e">
        <f t="shared" si="74"/>
        <v>#N/A</v>
      </c>
      <c r="CG73" s="9" t="e">
        <f t="shared" si="75"/>
        <v>#N/A</v>
      </c>
      <c r="CH73" s="9" t="e">
        <f t="shared" si="76"/>
        <v>#N/A</v>
      </c>
      <c r="CI73" s="9" t="e">
        <f t="shared" si="77"/>
        <v>#N/A</v>
      </c>
      <c r="CJ73" s="9" t="e">
        <f t="shared" si="78"/>
        <v>#N/A</v>
      </c>
      <c r="CK73" s="9" t="e">
        <f t="shared" si="79"/>
        <v>#N/A</v>
      </c>
      <c r="CL73" s="9" t="e">
        <f t="shared" si="80"/>
        <v>#N/A</v>
      </c>
      <c r="CM73" s="9" t="e">
        <f t="shared" si="81"/>
        <v>#N/A</v>
      </c>
      <c r="CN73" s="9" t="e">
        <f t="shared" si="82"/>
        <v>#N/A</v>
      </c>
      <c r="CO73" s="9" t="e">
        <f t="shared" si="83"/>
        <v>#N/A</v>
      </c>
      <c r="CP73" s="9" t="e">
        <f t="shared" si="84"/>
        <v>#N/A</v>
      </c>
      <c r="CQ73" s="9" t="e">
        <f t="shared" si="85"/>
        <v>#N/A</v>
      </c>
      <c r="CR73" s="9" t="e">
        <f t="shared" si="86"/>
        <v>#N/A</v>
      </c>
      <c r="CS73" s="9" t="e">
        <f t="shared" si="87"/>
        <v>#N/A</v>
      </c>
      <c r="CT73" s="9" t="e">
        <f t="shared" si="88"/>
        <v>#N/A</v>
      </c>
      <c r="CU73" s="9" t="e">
        <f t="shared" si="89"/>
        <v>#N/A</v>
      </c>
      <c r="CV73" s="9" t="e">
        <f t="shared" si="90"/>
        <v>#N/A</v>
      </c>
      <c r="CW73" s="9" t="e">
        <f t="shared" si="91"/>
        <v>#N/A</v>
      </c>
      <c r="CX73" s="9" t="e">
        <f t="shared" si="92"/>
        <v>#N/A</v>
      </c>
      <c r="CY73" s="9" t="e">
        <f t="shared" si="93"/>
        <v>#N/A</v>
      </c>
      <c r="CZ73" s="9" t="e">
        <f t="shared" si="94"/>
        <v>#N/A</v>
      </c>
      <c r="DA73" s="9" t="e">
        <f t="shared" si="95"/>
        <v>#N/A</v>
      </c>
      <c r="DB73" s="9" t="e">
        <f t="shared" si="96"/>
        <v>#N/A</v>
      </c>
      <c r="DC73" s="9" t="e">
        <f t="shared" si="97"/>
        <v>#N/A</v>
      </c>
      <c r="DD73" s="9" t="e">
        <f t="shared" si="98"/>
        <v>#N/A</v>
      </c>
      <c r="DE73" s="9" t="e">
        <f t="shared" si="99"/>
        <v>#N/A</v>
      </c>
      <c r="DF73" s="9" t="e">
        <f t="shared" si="100"/>
        <v>#N/A</v>
      </c>
      <c r="DG73" s="9" t="e">
        <f t="shared" si="101"/>
        <v>#N/A</v>
      </c>
      <c r="DH73" s="9" t="e">
        <f t="shared" si="102"/>
        <v>#N/A</v>
      </c>
      <c r="DI73" s="9" t="e">
        <f t="shared" si="103"/>
        <v>#N/A</v>
      </c>
      <c r="DJ73" s="9" t="e">
        <f t="shared" si="104"/>
        <v>#N/A</v>
      </c>
      <c r="DK73" s="9" t="e">
        <f t="shared" si="105"/>
        <v>#N/A</v>
      </c>
      <c r="DL73" s="9" t="e">
        <f t="shared" si="106"/>
        <v>#N/A</v>
      </c>
      <c r="DM73" s="9" t="e">
        <f t="shared" si="107"/>
        <v>#N/A</v>
      </c>
      <c r="DN73" s="9" t="e">
        <f t="shared" si="108"/>
        <v>#N/A</v>
      </c>
      <c r="DO73" s="9" t="e">
        <f t="shared" si="109"/>
        <v>#N/A</v>
      </c>
      <c r="DP73" s="9" t="e">
        <f t="shared" si="110"/>
        <v>#N/A</v>
      </c>
      <c r="DQ73" s="9" t="e">
        <f t="shared" si="111"/>
        <v>#N/A</v>
      </c>
      <c r="DR73" s="9" t="e">
        <f t="shared" si="112"/>
        <v>#N/A</v>
      </c>
      <c r="DS73" s="9" t="e">
        <f t="shared" si="113"/>
        <v>#N/A</v>
      </c>
      <c r="DT73" s="9" t="e">
        <f t="shared" si="114"/>
        <v>#N/A</v>
      </c>
      <c r="DU73" s="9" t="e">
        <f t="shared" si="115"/>
        <v>#N/A</v>
      </c>
      <c r="DV73" s="9" t="e">
        <f t="shared" si="116"/>
        <v>#N/A</v>
      </c>
      <c r="DW73" s="9" t="e">
        <f t="shared" si="117"/>
        <v>#N/A</v>
      </c>
      <c r="DX73" s="9" t="e">
        <f t="shared" si="118"/>
        <v>#N/A</v>
      </c>
      <c r="DY73" s="9" t="e">
        <f t="shared" si="119"/>
        <v>#N/A</v>
      </c>
      <c r="DZ73" s="9" t="e">
        <f t="shared" si="120"/>
        <v>#N/A</v>
      </c>
      <c r="EA73" s="9" t="e">
        <f t="shared" si="121"/>
        <v>#N/A</v>
      </c>
      <c r="EB73" s="9" t="e">
        <f t="shared" si="122"/>
        <v>#N/A</v>
      </c>
      <c r="EC73" s="9" t="e">
        <f t="shared" si="123"/>
        <v>#N/A</v>
      </c>
      <c r="ED73" s="9" t="e">
        <f t="shared" si="124"/>
        <v>#N/A</v>
      </c>
      <c r="EE73" s="9" t="e">
        <f t="shared" si="125"/>
        <v>#N/A</v>
      </c>
      <c r="EF73" s="9" t="e">
        <f t="shared" si="126"/>
        <v>#N/A</v>
      </c>
      <c r="EG73" s="9" t="e">
        <f t="shared" si="127"/>
        <v>#N/A</v>
      </c>
      <c r="EH73" s="9" t="e">
        <f t="shared" si="128"/>
        <v>#N/A</v>
      </c>
    </row>
    <row r="74" spans="1:138" ht="15.75" customHeight="1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 t="shared" si="65"/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6"/>
        <v>13</v>
      </c>
      <c r="BY74" s="9">
        <f t="shared" si="67"/>
        <v>53</v>
      </c>
      <c r="BZ74" s="9">
        <f t="shared" si="68"/>
        <v>27</v>
      </c>
      <c r="CA74" s="9">
        <f t="shared" si="69"/>
        <v>47</v>
      </c>
      <c r="CB74" s="9">
        <f t="shared" si="70"/>
        <v>42</v>
      </c>
      <c r="CC74" s="9">
        <f t="shared" si="71"/>
        <v>49</v>
      </c>
      <c r="CD74" s="9">
        <f t="shared" si="72"/>
        <v>52</v>
      </c>
      <c r="CE74" s="9" t="e">
        <f t="shared" si="73"/>
        <v>#N/A</v>
      </c>
      <c r="CF74" s="9" t="e">
        <f t="shared" si="74"/>
        <v>#N/A</v>
      </c>
      <c r="CG74" s="9" t="e">
        <f t="shared" si="75"/>
        <v>#N/A</v>
      </c>
      <c r="CH74" s="9" t="e">
        <f t="shared" si="76"/>
        <v>#N/A</v>
      </c>
      <c r="CI74" s="9" t="e">
        <f t="shared" si="77"/>
        <v>#N/A</v>
      </c>
      <c r="CJ74" s="9" t="e">
        <f t="shared" si="78"/>
        <v>#N/A</v>
      </c>
      <c r="CK74" s="9" t="e">
        <f t="shared" si="79"/>
        <v>#N/A</v>
      </c>
      <c r="CL74" s="9" t="e">
        <f t="shared" si="80"/>
        <v>#N/A</v>
      </c>
      <c r="CM74" s="9" t="e">
        <f t="shared" si="81"/>
        <v>#N/A</v>
      </c>
      <c r="CN74" s="9" t="e">
        <f t="shared" si="82"/>
        <v>#N/A</v>
      </c>
      <c r="CO74" s="9" t="e">
        <f t="shared" si="83"/>
        <v>#N/A</v>
      </c>
      <c r="CP74" s="9" t="e">
        <f t="shared" si="84"/>
        <v>#N/A</v>
      </c>
      <c r="CQ74" s="9" t="e">
        <f t="shared" si="85"/>
        <v>#N/A</v>
      </c>
      <c r="CR74" s="9" t="e">
        <f t="shared" si="86"/>
        <v>#N/A</v>
      </c>
      <c r="CS74" s="9" t="e">
        <f t="shared" si="87"/>
        <v>#N/A</v>
      </c>
      <c r="CT74" s="9" t="e">
        <f t="shared" si="88"/>
        <v>#N/A</v>
      </c>
      <c r="CU74" s="9" t="e">
        <f t="shared" si="89"/>
        <v>#N/A</v>
      </c>
      <c r="CV74" s="9" t="e">
        <f t="shared" si="90"/>
        <v>#N/A</v>
      </c>
      <c r="CW74" s="9" t="e">
        <f t="shared" si="91"/>
        <v>#N/A</v>
      </c>
      <c r="CX74" s="9" t="e">
        <f t="shared" si="92"/>
        <v>#N/A</v>
      </c>
      <c r="CY74" s="9" t="e">
        <f t="shared" si="93"/>
        <v>#N/A</v>
      </c>
      <c r="CZ74" s="9" t="e">
        <f t="shared" si="94"/>
        <v>#N/A</v>
      </c>
      <c r="DA74" s="9" t="e">
        <f t="shared" si="95"/>
        <v>#N/A</v>
      </c>
      <c r="DB74" s="9" t="e">
        <f t="shared" si="96"/>
        <v>#N/A</v>
      </c>
      <c r="DC74" s="9" t="e">
        <f t="shared" si="97"/>
        <v>#N/A</v>
      </c>
      <c r="DD74" s="9" t="e">
        <f t="shared" si="98"/>
        <v>#N/A</v>
      </c>
      <c r="DE74" s="9" t="e">
        <f t="shared" si="99"/>
        <v>#N/A</v>
      </c>
      <c r="DF74" s="9" t="e">
        <f t="shared" si="100"/>
        <v>#N/A</v>
      </c>
      <c r="DG74" s="9" t="e">
        <f t="shared" si="101"/>
        <v>#N/A</v>
      </c>
      <c r="DH74" s="9" t="e">
        <f t="shared" si="102"/>
        <v>#N/A</v>
      </c>
      <c r="DI74" s="9" t="e">
        <f t="shared" si="103"/>
        <v>#N/A</v>
      </c>
      <c r="DJ74" s="9" t="e">
        <f t="shared" si="104"/>
        <v>#N/A</v>
      </c>
      <c r="DK74" s="9" t="e">
        <f t="shared" si="105"/>
        <v>#N/A</v>
      </c>
      <c r="DL74" s="9" t="e">
        <f t="shared" si="106"/>
        <v>#N/A</v>
      </c>
      <c r="DM74" s="9" t="e">
        <f t="shared" si="107"/>
        <v>#N/A</v>
      </c>
      <c r="DN74" s="9" t="e">
        <f t="shared" si="108"/>
        <v>#N/A</v>
      </c>
      <c r="DO74" s="9" t="e">
        <f t="shared" si="109"/>
        <v>#N/A</v>
      </c>
      <c r="DP74" s="9" t="e">
        <f t="shared" si="110"/>
        <v>#N/A</v>
      </c>
      <c r="DQ74" s="9" t="e">
        <f t="shared" si="111"/>
        <v>#N/A</v>
      </c>
      <c r="DR74" s="9" t="e">
        <f t="shared" si="112"/>
        <v>#N/A</v>
      </c>
      <c r="DS74" s="9" t="e">
        <f t="shared" si="113"/>
        <v>#N/A</v>
      </c>
      <c r="DT74" s="9" t="e">
        <f t="shared" si="114"/>
        <v>#N/A</v>
      </c>
      <c r="DU74" s="9" t="e">
        <f t="shared" si="115"/>
        <v>#N/A</v>
      </c>
      <c r="DV74" s="9" t="e">
        <f t="shared" si="116"/>
        <v>#N/A</v>
      </c>
      <c r="DW74" s="9" t="e">
        <f t="shared" si="117"/>
        <v>#N/A</v>
      </c>
      <c r="DX74" s="9" t="e">
        <f t="shared" si="118"/>
        <v>#N/A</v>
      </c>
      <c r="DY74" s="9" t="e">
        <f t="shared" si="119"/>
        <v>#N/A</v>
      </c>
      <c r="DZ74" s="9" t="e">
        <f t="shared" si="120"/>
        <v>#N/A</v>
      </c>
      <c r="EA74" s="9" t="e">
        <f t="shared" si="121"/>
        <v>#N/A</v>
      </c>
      <c r="EB74" s="9" t="e">
        <f t="shared" si="122"/>
        <v>#N/A</v>
      </c>
      <c r="EC74" s="9" t="e">
        <f t="shared" si="123"/>
        <v>#N/A</v>
      </c>
      <c r="ED74" s="9" t="e">
        <f t="shared" si="124"/>
        <v>#N/A</v>
      </c>
      <c r="EE74" s="9" t="e">
        <f t="shared" si="125"/>
        <v>#N/A</v>
      </c>
      <c r="EF74" s="9" t="e">
        <f t="shared" si="126"/>
        <v>#N/A</v>
      </c>
      <c r="EG74" s="9" t="e">
        <f t="shared" si="127"/>
        <v>#N/A</v>
      </c>
      <c r="EH74" s="9" t="e">
        <f t="shared" si="128"/>
        <v>#N/A</v>
      </c>
    </row>
    <row r="75" spans="1:138" ht="15.75" customHeight="1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 t="shared" si="65"/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6"/>
        <v>7</v>
      </c>
      <c r="BY75" s="9">
        <f t="shared" si="67"/>
        <v>12</v>
      </c>
      <c r="BZ75" s="9">
        <f t="shared" si="68"/>
        <v>13</v>
      </c>
      <c r="CA75" s="9">
        <f t="shared" si="69"/>
        <v>8</v>
      </c>
      <c r="CB75" s="9">
        <f t="shared" si="70"/>
        <v>12</v>
      </c>
      <c r="CC75" s="9">
        <f t="shared" si="71"/>
        <v>14</v>
      </c>
      <c r="CD75" s="9">
        <f t="shared" si="72"/>
        <v>20</v>
      </c>
      <c r="CE75" s="9" t="e">
        <f t="shared" si="73"/>
        <v>#N/A</v>
      </c>
      <c r="CF75" s="9" t="e">
        <f t="shared" si="74"/>
        <v>#N/A</v>
      </c>
      <c r="CG75" s="9" t="e">
        <f t="shared" si="75"/>
        <v>#N/A</v>
      </c>
      <c r="CH75" s="9" t="e">
        <f t="shared" si="76"/>
        <v>#N/A</v>
      </c>
      <c r="CI75" s="9" t="e">
        <f t="shared" si="77"/>
        <v>#N/A</v>
      </c>
      <c r="CJ75" s="9" t="e">
        <f t="shared" si="78"/>
        <v>#N/A</v>
      </c>
      <c r="CK75" s="9" t="e">
        <f t="shared" si="79"/>
        <v>#N/A</v>
      </c>
      <c r="CL75" s="9" t="e">
        <f t="shared" si="80"/>
        <v>#N/A</v>
      </c>
      <c r="CM75" s="9" t="e">
        <f t="shared" si="81"/>
        <v>#N/A</v>
      </c>
      <c r="CN75" s="9" t="e">
        <f t="shared" si="82"/>
        <v>#N/A</v>
      </c>
      <c r="CO75" s="9" t="e">
        <f t="shared" si="83"/>
        <v>#N/A</v>
      </c>
      <c r="CP75" s="9" t="e">
        <f t="shared" si="84"/>
        <v>#N/A</v>
      </c>
      <c r="CQ75" s="9" t="e">
        <f t="shared" si="85"/>
        <v>#N/A</v>
      </c>
      <c r="CR75" s="9" t="e">
        <f t="shared" si="86"/>
        <v>#N/A</v>
      </c>
      <c r="CS75" s="9" t="e">
        <f t="shared" si="87"/>
        <v>#N/A</v>
      </c>
      <c r="CT75" s="9" t="e">
        <f t="shared" si="88"/>
        <v>#N/A</v>
      </c>
      <c r="CU75" s="9" t="e">
        <f t="shared" si="89"/>
        <v>#N/A</v>
      </c>
      <c r="CV75" s="9" t="e">
        <f t="shared" si="90"/>
        <v>#N/A</v>
      </c>
      <c r="CW75" s="9" t="e">
        <f t="shared" si="91"/>
        <v>#N/A</v>
      </c>
      <c r="CX75" s="9" t="e">
        <f t="shared" si="92"/>
        <v>#N/A</v>
      </c>
      <c r="CY75" s="9" t="e">
        <f t="shared" si="93"/>
        <v>#N/A</v>
      </c>
      <c r="CZ75" s="9" t="e">
        <f t="shared" si="94"/>
        <v>#N/A</v>
      </c>
      <c r="DA75" s="9" t="e">
        <f t="shared" si="95"/>
        <v>#N/A</v>
      </c>
      <c r="DB75" s="9" t="e">
        <f t="shared" si="96"/>
        <v>#N/A</v>
      </c>
      <c r="DC75" s="9" t="e">
        <f t="shared" si="97"/>
        <v>#N/A</v>
      </c>
      <c r="DD75" s="9" t="e">
        <f t="shared" si="98"/>
        <v>#N/A</v>
      </c>
      <c r="DE75" s="9" t="e">
        <f t="shared" si="99"/>
        <v>#N/A</v>
      </c>
      <c r="DF75" s="9" t="e">
        <f t="shared" si="100"/>
        <v>#N/A</v>
      </c>
      <c r="DG75" s="9" t="e">
        <f t="shared" si="101"/>
        <v>#N/A</v>
      </c>
      <c r="DH75" s="9" t="e">
        <f t="shared" si="102"/>
        <v>#N/A</v>
      </c>
      <c r="DI75" s="9" t="e">
        <f t="shared" si="103"/>
        <v>#N/A</v>
      </c>
      <c r="DJ75" s="9" t="e">
        <f t="shared" si="104"/>
        <v>#N/A</v>
      </c>
      <c r="DK75" s="9" t="e">
        <f t="shared" si="105"/>
        <v>#N/A</v>
      </c>
      <c r="DL75" s="9" t="e">
        <f t="shared" si="106"/>
        <v>#N/A</v>
      </c>
      <c r="DM75" s="9" t="e">
        <f t="shared" si="107"/>
        <v>#N/A</v>
      </c>
      <c r="DN75" s="9" t="e">
        <f t="shared" si="108"/>
        <v>#N/A</v>
      </c>
      <c r="DO75" s="9" t="e">
        <f t="shared" si="109"/>
        <v>#N/A</v>
      </c>
      <c r="DP75" s="9" t="e">
        <f t="shared" si="110"/>
        <v>#N/A</v>
      </c>
      <c r="DQ75" s="9" t="e">
        <f t="shared" si="111"/>
        <v>#N/A</v>
      </c>
      <c r="DR75" s="9" t="e">
        <f t="shared" si="112"/>
        <v>#N/A</v>
      </c>
      <c r="DS75" s="9" t="e">
        <f t="shared" si="113"/>
        <v>#N/A</v>
      </c>
      <c r="DT75" s="9" t="e">
        <f t="shared" si="114"/>
        <v>#N/A</v>
      </c>
      <c r="DU75" s="9" t="e">
        <f t="shared" si="115"/>
        <v>#N/A</v>
      </c>
      <c r="DV75" s="9" t="e">
        <f t="shared" si="116"/>
        <v>#N/A</v>
      </c>
      <c r="DW75" s="9" t="e">
        <f t="shared" si="117"/>
        <v>#N/A</v>
      </c>
      <c r="DX75" s="9" t="e">
        <f t="shared" si="118"/>
        <v>#N/A</v>
      </c>
      <c r="DY75" s="9" t="e">
        <f t="shared" si="119"/>
        <v>#N/A</v>
      </c>
      <c r="DZ75" s="9" t="e">
        <f t="shared" si="120"/>
        <v>#N/A</v>
      </c>
      <c r="EA75" s="9" t="e">
        <f t="shared" si="121"/>
        <v>#N/A</v>
      </c>
      <c r="EB75" s="9" t="e">
        <f t="shared" si="122"/>
        <v>#N/A</v>
      </c>
      <c r="EC75" s="9" t="e">
        <f t="shared" si="123"/>
        <v>#N/A</v>
      </c>
      <c r="ED75" s="9" t="e">
        <f t="shared" si="124"/>
        <v>#N/A</v>
      </c>
      <c r="EE75" s="9" t="e">
        <f t="shared" si="125"/>
        <v>#N/A</v>
      </c>
      <c r="EF75" s="9" t="e">
        <f t="shared" si="126"/>
        <v>#N/A</v>
      </c>
      <c r="EG75" s="9" t="e">
        <f t="shared" si="127"/>
        <v>#N/A</v>
      </c>
      <c r="EH75" s="9" t="e">
        <f t="shared" si="128"/>
        <v>#N/A</v>
      </c>
    </row>
    <row r="76" spans="1:138" ht="15.75" customHeight="1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 t="shared" si="65"/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6"/>
        <v>17</v>
      </c>
      <c r="BY76" s="9">
        <f t="shared" si="67"/>
        <v>19</v>
      </c>
      <c r="BZ76" s="9">
        <f t="shared" si="68"/>
        <v>10</v>
      </c>
      <c r="CA76" s="9">
        <f t="shared" si="69"/>
        <v>6</v>
      </c>
      <c r="CB76" s="9">
        <f t="shared" si="70"/>
        <v>4</v>
      </c>
      <c r="CC76" s="9" t="e">
        <f t="shared" si="71"/>
        <v>#N/A</v>
      </c>
      <c r="CD76" s="9">
        <f t="shared" si="72"/>
        <v>1</v>
      </c>
      <c r="CE76" s="9" t="e">
        <f t="shared" si="73"/>
        <v>#N/A</v>
      </c>
      <c r="CF76" s="9" t="e">
        <f t="shared" si="74"/>
        <v>#N/A</v>
      </c>
      <c r="CG76" s="9" t="e">
        <f t="shared" si="75"/>
        <v>#N/A</v>
      </c>
      <c r="CH76" s="9" t="e">
        <f t="shared" si="76"/>
        <v>#N/A</v>
      </c>
      <c r="CI76" s="9" t="e">
        <f t="shared" si="77"/>
        <v>#N/A</v>
      </c>
      <c r="CJ76" s="9" t="e">
        <f t="shared" si="78"/>
        <v>#N/A</v>
      </c>
      <c r="CK76" s="9" t="e">
        <f t="shared" si="79"/>
        <v>#N/A</v>
      </c>
      <c r="CL76" s="9" t="e">
        <f t="shared" si="80"/>
        <v>#N/A</v>
      </c>
      <c r="CM76" s="9" t="e">
        <f t="shared" si="81"/>
        <v>#N/A</v>
      </c>
      <c r="CN76" s="9" t="e">
        <f t="shared" si="82"/>
        <v>#N/A</v>
      </c>
      <c r="CO76" s="9" t="e">
        <f t="shared" si="83"/>
        <v>#N/A</v>
      </c>
      <c r="CP76" s="9" t="e">
        <f t="shared" si="84"/>
        <v>#N/A</v>
      </c>
      <c r="CQ76" s="9" t="e">
        <f t="shared" si="85"/>
        <v>#N/A</v>
      </c>
      <c r="CR76" s="9" t="e">
        <f t="shared" si="86"/>
        <v>#N/A</v>
      </c>
      <c r="CS76" s="9" t="e">
        <f t="shared" si="87"/>
        <v>#N/A</v>
      </c>
      <c r="CT76" s="9" t="e">
        <f t="shared" si="88"/>
        <v>#N/A</v>
      </c>
      <c r="CU76" s="9" t="e">
        <f t="shared" si="89"/>
        <v>#N/A</v>
      </c>
      <c r="CV76" s="9" t="e">
        <f t="shared" si="90"/>
        <v>#N/A</v>
      </c>
      <c r="CW76" s="9" t="e">
        <f t="shared" si="91"/>
        <v>#N/A</v>
      </c>
      <c r="CX76" s="9" t="e">
        <f t="shared" si="92"/>
        <v>#N/A</v>
      </c>
      <c r="CY76" s="9" t="e">
        <f t="shared" si="93"/>
        <v>#N/A</v>
      </c>
      <c r="CZ76" s="9" t="e">
        <f t="shared" si="94"/>
        <v>#N/A</v>
      </c>
      <c r="DA76" s="9" t="e">
        <f t="shared" si="95"/>
        <v>#N/A</v>
      </c>
      <c r="DB76" s="9" t="e">
        <f t="shared" si="96"/>
        <v>#N/A</v>
      </c>
      <c r="DC76" s="9" t="e">
        <f t="shared" si="97"/>
        <v>#N/A</v>
      </c>
      <c r="DD76" s="9" t="e">
        <f t="shared" si="98"/>
        <v>#N/A</v>
      </c>
      <c r="DE76" s="9" t="e">
        <f t="shared" si="99"/>
        <v>#N/A</v>
      </c>
      <c r="DF76" s="9" t="e">
        <f t="shared" si="100"/>
        <v>#N/A</v>
      </c>
      <c r="DG76" s="9" t="e">
        <f t="shared" si="101"/>
        <v>#N/A</v>
      </c>
      <c r="DH76" s="9" t="e">
        <f t="shared" si="102"/>
        <v>#N/A</v>
      </c>
      <c r="DI76" s="9" t="e">
        <f t="shared" si="103"/>
        <v>#N/A</v>
      </c>
      <c r="DJ76" s="9" t="e">
        <f t="shared" si="104"/>
        <v>#N/A</v>
      </c>
      <c r="DK76" s="9" t="e">
        <f t="shared" si="105"/>
        <v>#N/A</v>
      </c>
      <c r="DL76" s="9" t="e">
        <f t="shared" si="106"/>
        <v>#N/A</v>
      </c>
      <c r="DM76" s="9" t="e">
        <f t="shared" si="107"/>
        <v>#N/A</v>
      </c>
      <c r="DN76" s="9" t="e">
        <f t="shared" si="108"/>
        <v>#N/A</v>
      </c>
      <c r="DO76" s="9" t="e">
        <f t="shared" si="109"/>
        <v>#N/A</v>
      </c>
      <c r="DP76" s="9" t="e">
        <f t="shared" si="110"/>
        <v>#N/A</v>
      </c>
      <c r="DQ76" s="9" t="e">
        <f t="shared" si="111"/>
        <v>#N/A</v>
      </c>
      <c r="DR76" s="9" t="e">
        <f t="shared" si="112"/>
        <v>#N/A</v>
      </c>
      <c r="DS76" s="9" t="e">
        <f t="shared" si="113"/>
        <v>#N/A</v>
      </c>
      <c r="DT76" s="9" t="e">
        <f t="shared" si="114"/>
        <v>#N/A</v>
      </c>
      <c r="DU76" s="9" t="e">
        <f t="shared" si="115"/>
        <v>#N/A</v>
      </c>
      <c r="DV76" s="9" t="e">
        <f t="shared" si="116"/>
        <v>#N/A</v>
      </c>
      <c r="DW76" s="9" t="e">
        <f t="shared" si="117"/>
        <v>#N/A</v>
      </c>
      <c r="DX76" s="9" t="e">
        <f t="shared" si="118"/>
        <v>#N/A</v>
      </c>
      <c r="DY76" s="9" t="e">
        <f t="shared" si="119"/>
        <v>#N/A</v>
      </c>
      <c r="DZ76" s="9" t="e">
        <f t="shared" si="120"/>
        <v>#N/A</v>
      </c>
      <c r="EA76" s="9" t="e">
        <f t="shared" si="121"/>
        <v>#N/A</v>
      </c>
      <c r="EB76" s="9" t="e">
        <f t="shared" si="122"/>
        <v>#N/A</v>
      </c>
      <c r="EC76" s="9" t="e">
        <f t="shared" si="123"/>
        <v>#N/A</v>
      </c>
      <c r="ED76" s="9" t="e">
        <f t="shared" si="124"/>
        <v>#N/A</v>
      </c>
      <c r="EE76" s="9" t="e">
        <f t="shared" si="125"/>
        <v>#N/A</v>
      </c>
      <c r="EF76" s="9" t="e">
        <f t="shared" si="126"/>
        <v>#N/A</v>
      </c>
      <c r="EG76" s="9" t="e">
        <f t="shared" si="127"/>
        <v>#N/A</v>
      </c>
      <c r="EH76" s="9" t="e">
        <f t="shared" si="128"/>
        <v>#N/A</v>
      </c>
    </row>
    <row r="77" spans="1:138" ht="15.75" customHeight="1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 t="shared" si="65"/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6"/>
        <v>90</v>
      </c>
      <c r="BY77" s="9">
        <f t="shared" si="67"/>
        <v>65</v>
      </c>
      <c r="BZ77" s="9">
        <f t="shared" si="68"/>
        <v>71</v>
      </c>
      <c r="CA77" s="9">
        <f t="shared" si="69"/>
        <v>77</v>
      </c>
      <c r="CB77" s="9">
        <f t="shared" si="70"/>
        <v>81</v>
      </c>
      <c r="CC77" s="9">
        <f t="shared" si="71"/>
        <v>82</v>
      </c>
      <c r="CD77" s="9">
        <f t="shared" si="72"/>
        <v>82</v>
      </c>
      <c r="CE77" s="9" t="e">
        <f t="shared" si="73"/>
        <v>#N/A</v>
      </c>
      <c r="CF77" s="9" t="e">
        <f t="shared" si="74"/>
        <v>#N/A</v>
      </c>
      <c r="CG77" s="9" t="e">
        <f t="shared" si="75"/>
        <v>#N/A</v>
      </c>
      <c r="CH77" s="9" t="e">
        <f t="shared" si="76"/>
        <v>#N/A</v>
      </c>
      <c r="CI77" s="9" t="e">
        <f t="shared" si="77"/>
        <v>#N/A</v>
      </c>
      <c r="CJ77" s="9" t="e">
        <f t="shared" si="78"/>
        <v>#N/A</v>
      </c>
      <c r="CK77" s="9" t="e">
        <f t="shared" si="79"/>
        <v>#N/A</v>
      </c>
      <c r="CL77" s="9" t="e">
        <f t="shared" si="80"/>
        <v>#N/A</v>
      </c>
      <c r="CM77" s="9" t="e">
        <f t="shared" si="81"/>
        <v>#N/A</v>
      </c>
      <c r="CN77" s="9" t="e">
        <f t="shared" si="82"/>
        <v>#N/A</v>
      </c>
      <c r="CO77" s="9" t="e">
        <f t="shared" si="83"/>
        <v>#N/A</v>
      </c>
      <c r="CP77" s="9" t="e">
        <f t="shared" si="84"/>
        <v>#N/A</v>
      </c>
      <c r="CQ77" s="9" t="e">
        <f t="shared" si="85"/>
        <v>#N/A</v>
      </c>
      <c r="CR77" s="9" t="e">
        <f t="shared" si="86"/>
        <v>#N/A</v>
      </c>
      <c r="CS77" s="9" t="e">
        <f t="shared" si="87"/>
        <v>#N/A</v>
      </c>
      <c r="CT77" s="9" t="e">
        <f t="shared" si="88"/>
        <v>#N/A</v>
      </c>
      <c r="CU77" s="9" t="e">
        <f t="shared" si="89"/>
        <v>#N/A</v>
      </c>
      <c r="CV77" s="9" t="e">
        <f t="shared" si="90"/>
        <v>#N/A</v>
      </c>
      <c r="CW77" s="9" t="e">
        <f t="shared" si="91"/>
        <v>#N/A</v>
      </c>
      <c r="CX77" s="9" t="e">
        <f t="shared" si="92"/>
        <v>#N/A</v>
      </c>
      <c r="CY77" s="9" t="e">
        <f t="shared" si="93"/>
        <v>#N/A</v>
      </c>
      <c r="CZ77" s="9" t="e">
        <f t="shared" si="94"/>
        <v>#N/A</v>
      </c>
      <c r="DA77" s="9" t="e">
        <f t="shared" si="95"/>
        <v>#N/A</v>
      </c>
      <c r="DB77" s="9" t="e">
        <f t="shared" si="96"/>
        <v>#N/A</v>
      </c>
      <c r="DC77" s="9" t="e">
        <f t="shared" si="97"/>
        <v>#N/A</v>
      </c>
      <c r="DD77" s="9" t="e">
        <f t="shared" si="98"/>
        <v>#N/A</v>
      </c>
      <c r="DE77" s="9" t="e">
        <f t="shared" si="99"/>
        <v>#N/A</v>
      </c>
      <c r="DF77" s="9" t="e">
        <f t="shared" si="100"/>
        <v>#N/A</v>
      </c>
      <c r="DG77" s="9" t="e">
        <f t="shared" si="101"/>
        <v>#N/A</v>
      </c>
      <c r="DH77" s="9" t="e">
        <f t="shared" si="102"/>
        <v>#N/A</v>
      </c>
      <c r="DI77" s="9" t="e">
        <f t="shared" si="103"/>
        <v>#N/A</v>
      </c>
      <c r="DJ77" s="9" t="e">
        <f t="shared" si="104"/>
        <v>#N/A</v>
      </c>
      <c r="DK77" s="9" t="e">
        <f t="shared" si="105"/>
        <v>#N/A</v>
      </c>
      <c r="DL77" s="9" t="e">
        <f t="shared" si="106"/>
        <v>#N/A</v>
      </c>
      <c r="DM77" s="9" t="e">
        <f t="shared" si="107"/>
        <v>#N/A</v>
      </c>
      <c r="DN77" s="9" t="e">
        <f t="shared" si="108"/>
        <v>#N/A</v>
      </c>
      <c r="DO77" s="9" t="e">
        <f t="shared" si="109"/>
        <v>#N/A</v>
      </c>
      <c r="DP77" s="9" t="e">
        <f t="shared" si="110"/>
        <v>#N/A</v>
      </c>
      <c r="DQ77" s="9" t="e">
        <f t="shared" si="111"/>
        <v>#N/A</v>
      </c>
      <c r="DR77" s="9" t="e">
        <f t="shared" si="112"/>
        <v>#N/A</v>
      </c>
      <c r="DS77" s="9" t="e">
        <f t="shared" si="113"/>
        <v>#N/A</v>
      </c>
      <c r="DT77" s="9" t="e">
        <f t="shared" si="114"/>
        <v>#N/A</v>
      </c>
      <c r="DU77" s="9" t="e">
        <f t="shared" si="115"/>
        <v>#N/A</v>
      </c>
      <c r="DV77" s="9" t="e">
        <f t="shared" si="116"/>
        <v>#N/A</v>
      </c>
      <c r="DW77" s="9" t="e">
        <f t="shared" si="117"/>
        <v>#N/A</v>
      </c>
      <c r="DX77" s="9" t="e">
        <f t="shared" si="118"/>
        <v>#N/A</v>
      </c>
      <c r="DY77" s="9" t="e">
        <f t="shared" si="119"/>
        <v>#N/A</v>
      </c>
      <c r="DZ77" s="9" t="e">
        <f t="shared" si="120"/>
        <v>#N/A</v>
      </c>
      <c r="EA77" s="9" t="e">
        <f t="shared" si="121"/>
        <v>#N/A</v>
      </c>
      <c r="EB77" s="9" t="e">
        <f t="shared" si="122"/>
        <v>#N/A</v>
      </c>
      <c r="EC77" s="9" t="e">
        <f t="shared" si="123"/>
        <v>#N/A</v>
      </c>
      <c r="ED77" s="9" t="e">
        <f t="shared" si="124"/>
        <v>#N/A</v>
      </c>
      <c r="EE77" s="9" t="e">
        <f t="shared" si="125"/>
        <v>#N/A</v>
      </c>
      <c r="EF77" s="9" t="e">
        <f t="shared" si="126"/>
        <v>#N/A</v>
      </c>
      <c r="EG77" s="9" t="e">
        <f t="shared" si="127"/>
        <v>#N/A</v>
      </c>
      <c r="EH77" s="9" t="e">
        <f t="shared" si="128"/>
        <v>#N/A</v>
      </c>
    </row>
    <row r="78" spans="1:138" ht="15.75" customHeight="1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 t="shared" si="65"/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6"/>
        <v>16</v>
      </c>
      <c r="BY78" s="9">
        <f t="shared" si="67"/>
        <v>5</v>
      </c>
      <c r="BZ78" s="9">
        <f t="shared" si="68"/>
        <v>8</v>
      </c>
      <c r="CA78" s="9">
        <f t="shared" si="69"/>
        <v>16</v>
      </c>
      <c r="CB78" s="9">
        <f t="shared" si="70"/>
        <v>6</v>
      </c>
      <c r="CC78" s="9">
        <f t="shared" si="71"/>
        <v>8</v>
      </c>
      <c r="CD78" s="9">
        <f t="shared" si="72"/>
        <v>12</v>
      </c>
      <c r="CE78" s="9" t="e">
        <f t="shared" si="73"/>
        <v>#N/A</v>
      </c>
      <c r="CF78" s="9" t="e">
        <f t="shared" si="74"/>
        <v>#N/A</v>
      </c>
      <c r="CG78" s="9" t="e">
        <f t="shared" si="75"/>
        <v>#N/A</v>
      </c>
      <c r="CH78" s="9" t="e">
        <f t="shared" si="76"/>
        <v>#N/A</v>
      </c>
      <c r="CI78" s="9" t="e">
        <f t="shared" si="77"/>
        <v>#N/A</v>
      </c>
      <c r="CJ78" s="9" t="e">
        <f t="shared" si="78"/>
        <v>#N/A</v>
      </c>
      <c r="CK78" s="9" t="e">
        <f t="shared" si="79"/>
        <v>#N/A</v>
      </c>
      <c r="CL78" s="9" t="e">
        <f t="shared" si="80"/>
        <v>#N/A</v>
      </c>
      <c r="CM78" s="9" t="e">
        <f t="shared" si="81"/>
        <v>#N/A</v>
      </c>
      <c r="CN78" s="9" t="e">
        <f t="shared" si="82"/>
        <v>#N/A</v>
      </c>
      <c r="CO78" s="9" t="e">
        <f t="shared" si="83"/>
        <v>#N/A</v>
      </c>
      <c r="CP78" s="9" t="e">
        <f t="shared" si="84"/>
        <v>#N/A</v>
      </c>
      <c r="CQ78" s="9" t="e">
        <f t="shared" si="85"/>
        <v>#N/A</v>
      </c>
      <c r="CR78" s="9" t="e">
        <f t="shared" si="86"/>
        <v>#N/A</v>
      </c>
      <c r="CS78" s="9" t="e">
        <f t="shared" si="87"/>
        <v>#N/A</v>
      </c>
      <c r="CT78" s="9" t="e">
        <f t="shared" si="88"/>
        <v>#N/A</v>
      </c>
      <c r="CU78" s="9" t="e">
        <f t="shared" si="89"/>
        <v>#N/A</v>
      </c>
      <c r="CV78" s="9" t="e">
        <f t="shared" si="90"/>
        <v>#N/A</v>
      </c>
      <c r="CW78" s="9" t="e">
        <f t="shared" si="91"/>
        <v>#N/A</v>
      </c>
      <c r="CX78" s="9" t="e">
        <f t="shared" si="92"/>
        <v>#N/A</v>
      </c>
      <c r="CY78" s="9" t="e">
        <f t="shared" si="93"/>
        <v>#N/A</v>
      </c>
      <c r="CZ78" s="9" t="e">
        <f t="shared" si="94"/>
        <v>#N/A</v>
      </c>
      <c r="DA78" s="9" t="e">
        <f t="shared" si="95"/>
        <v>#N/A</v>
      </c>
      <c r="DB78" s="9" t="e">
        <f t="shared" si="96"/>
        <v>#N/A</v>
      </c>
      <c r="DC78" s="9" t="e">
        <f t="shared" si="97"/>
        <v>#N/A</v>
      </c>
      <c r="DD78" s="9" t="e">
        <f t="shared" si="98"/>
        <v>#N/A</v>
      </c>
      <c r="DE78" s="9" t="e">
        <f t="shared" si="99"/>
        <v>#N/A</v>
      </c>
      <c r="DF78" s="9" t="e">
        <f t="shared" si="100"/>
        <v>#N/A</v>
      </c>
      <c r="DG78" s="9" t="e">
        <f t="shared" si="101"/>
        <v>#N/A</v>
      </c>
      <c r="DH78" s="9" t="e">
        <f t="shared" si="102"/>
        <v>#N/A</v>
      </c>
      <c r="DI78" s="9" t="e">
        <f t="shared" si="103"/>
        <v>#N/A</v>
      </c>
      <c r="DJ78" s="9" t="e">
        <f t="shared" si="104"/>
        <v>#N/A</v>
      </c>
      <c r="DK78" s="9" t="e">
        <f t="shared" si="105"/>
        <v>#N/A</v>
      </c>
      <c r="DL78" s="9" t="e">
        <f t="shared" si="106"/>
        <v>#N/A</v>
      </c>
      <c r="DM78" s="9" t="e">
        <f t="shared" si="107"/>
        <v>#N/A</v>
      </c>
      <c r="DN78" s="9" t="e">
        <f t="shared" si="108"/>
        <v>#N/A</v>
      </c>
      <c r="DO78" s="9" t="e">
        <f t="shared" si="109"/>
        <v>#N/A</v>
      </c>
      <c r="DP78" s="9" t="e">
        <f t="shared" si="110"/>
        <v>#N/A</v>
      </c>
      <c r="DQ78" s="9" t="e">
        <f t="shared" si="111"/>
        <v>#N/A</v>
      </c>
      <c r="DR78" s="9" t="e">
        <f t="shared" si="112"/>
        <v>#N/A</v>
      </c>
      <c r="DS78" s="9" t="e">
        <f t="shared" si="113"/>
        <v>#N/A</v>
      </c>
      <c r="DT78" s="9" t="e">
        <f t="shared" si="114"/>
        <v>#N/A</v>
      </c>
      <c r="DU78" s="9" t="e">
        <f t="shared" si="115"/>
        <v>#N/A</v>
      </c>
      <c r="DV78" s="9" t="e">
        <f t="shared" si="116"/>
        <v>#N/A</v>
      </c>
      <c r="DW78" s="9" t="e">
        <f t="shared" si="117"/>
        <v>#N/A</v>
      </c>
      <c r="DX78" s="9" t="e">
        <f t="shared" si="118"/>
        <v>#N/A</v>
      </c>
      <c r="DY78" s="9" t="e">
        <f t="shared" si="119"/>
        <v>#N/A</v>
      </c>
      <c r="DZ78" s="9" t="e">
        <f t="shared" si="120"/>
        <v>#N/A</v>
      </c>
      <c r="EA78" s="9" t="e">
        <f t="shared" si="121"/>
        <v>#N/A</v>
      </c>
      <c r="EB78" s="9" t="e">
        <f t="shared" si="122"/>
        <v>#N/A</v>
      </c>
      <c r="EC78" s="9" t="e">
        <f t="shared" si="123"/>
        <v>#N/A</v>
      </c>
      <c r="ED78" s="9" t="e">
        <f t="shared" si="124"/>
        <v>#N/A</v>
      </c>
      <c r="EE78" s="9" t="e">
        <f t="shared" si="125"/>
        <v>#N/A</v>
      </c>
      <c r="EF78" s="9" t="e">
        <f t="shared" si="126"/>
        <v>#N/A</v>
      </c>
      <c r="EG78" s="9" t="e">
        <f t="shared" si="127"/>
        <v>#N/A</v>
      </c>
      <c r="EH78" s="9" t="e">
        <f t="shared" si="128"/>
        <v>#N/A</v>
      </c>
    </row>
    <row r="79" spans="1:138" ht="15.75" customHeight="1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 t="shared" si="65"/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6"/>
        <v>79</v>
      </c>
      <c r="BY79" s="9">
        <f t="shared" si="67"/>
        <v>79</v>
      </c>
      <c r="BZ79" s="9">
        <f t="shared" si="68"/>
        <v>60</v>
      </c>
      <c r="CA79" s="9">
        <f t="shared" si="69"/>
        <v>59</v>
      </c>
      <c r="CB79" s="9">
        <f t="shared" si="70"/>
        <v>39</v>
      </c>
      <c r="CC79" s="9">
        <f t="shared" si="71"/>
        <v>38</v>
      </c>
      <c r="CD79" s="9">
        <f t="shared" si="72"/>
        <v>36</v>
      </c>
      <c r="CE79" s="9" t="e">
        <f t="shared" si="73"/>
        <v>#N/A</v>
      </c>
      <c r="CF79" s="9" t="e">
        <f t="shared" si="74"/>
        <v>#N/A</v>
      </c>
      <c r="CG79" s="9" t="e">
        <f t="shared" si="75"/>
        <v>#N/A</v>
      </c>
      <c r="CH79" s="9" t="e">
        <f t="shared" si="76"/>
        <v>#N/A</v>
      </c>
      <c r="CI79" s="9" t="e">
        <f t="shared" si="77"/>
        <v>#N/A</v>
      </c>
      <c r="CJ79" s="9" t="e">
        <f t="shared" si="78"/>
        <v>#N/A</v>
      </c>
      <c r="CK79" s="9" t="e">
        <f t="shared" si="79"/>
        <v>#N/A</v>
      </c>
      <c r="CL79" s="9" t="e">
        <f t="shared" si="80"/>
        <v>#N/A</v>
      </c>
      <c r="CM79" s="9" t="e">
        <f t="shared" si="81"/>
        <v>#N/A</v>
      </c>
      <c r="CN79" s="9" t="e">
        <f t="shared" si="82"/>
        <v>#N/A</v>
      </c>
      <c r="CO79" s="9" t="e">
        <f t="shared" si="83"/>
        <v>#N/A</v>
      </c>
      <c r="CP79" s="9" t="e">
        <f t="shared" si="84"/>
        <v>#N/A</v>
      </c>
      <c r="CQ79" s="9" t="e">
        <f t="shared" si="85"/>
        <v>#N/A</v>
      </c>
      <c r="CR79" s="9" t="e">
        <f t="shared" si="86"/>
        <v>#N/A</v>
      </c>
      <c r="CS79" s="9" t="e">
        <f t="shared" si="87"/>
        <v>#N/A</v>
      </c>
      <c r="CT79" s="9" t="e">
        <f t="shared" si="88"/>
        <v>#N/A</v>
      </c>
      <c r="CU79" s="9" t="e">
        <f t="shared" si="89"/>
        <v>#N/A</v>
      </c>
      <c r="CV79" s="9" t="e">
        <f t="shared" si="90"/>
        <v>#N/A</v>
      </c>
      <c r="CW79" s="9" t="e">
        <f t="shared" si="91"/>
        <v>#N/A</v>
      </c>
      <c r="CX79" s="9" t="e">
        <f t="shared" si="92"/>
        <v>#N/A</v>
      </c>
      <c r="CY79" s="9" t="e">
        <f t="shared" si="93"/>
        <v>#N/A</v>
      </c>
      <c r="CZ79" s="9" t="e">
        <f t="shared" si="94"/>
        <v>#N/A</v>
      </c>
      <c r="DA79" s="9" t="e">
        <f t="shared" si="95"/>
        <v>#N/A</v>
      </c>
      <c r="DB79" s="9" t="e">
        <f t="shared" si="96"/>
        <v>#N/A</v>
      </c>
      <c r="DC79" s="9" t="e">
        <f t="shared" si="97"/>
        <v>#N/A</v>
      </c>
      <c r="DD79" s="9" t="e">
        <f t="shared" si="98"/>
        <v>#N/A</v>
      </c>
      <c r="DE79" s="9" t="e">
        <f t="shared" si="99"/>
        <v>#N/A</v>
      </c>
      <c r="DF79" s="9" t="e">
        <f t="shared" si="100"/>
        <v>#N/A</v>
      </c>
      <c r="DG79" s="9" t="e">
        <f t="shared" si="101"/>
        <v>#N/A</v>
      </c>
      <c r="DH79" s="9" t="e">
        <f t="shared" si="102"/>
        <v>#N/A</v>
      </c>
      <c r="DI79" s="9" t="e">
        <f t="shared" si="103"/>
        <v>#N/A</v>
      </c>
      <c r="DJ79" s="9" t="e">
        <f t="shared" si="104"/>
        <v>#N/A</v>
      </c>
      <c r="DK79" s="9" t="e">
        <f t="shared" si="105"/>
        <v>#N/A</v>
      </c>
      <c r="DL79" s="9" t="e">
        <f t="shared" si="106"/>
        <v>#N/A</v>
      </c>
      <c r="DM79" s="9" t="e">
        <f t="shared" si="107"/>
        <v>#N/A</v>
      </c>
      <c r="DN79" s="9" t="e">
        <f t="shared" si="108"/>
        <v>#N/A</v>
      </c>
      <c r="DO79" s="9" t="e">
        <f t="shared" si="109"/>
        <v>#N/A</v>
      </c>
      <c r="DP79" s="9" t="e">
        <f t="shared" si="110"/>
        <v>#N/A</v>
      </c>
      <c r="DQ79" s="9" t="e">
        <f t="shared" si="111"/>
        <v>#N/A</v>
      </c>
      <c r="DR79" s="9" t="e">
        <f t="shared" si="112"/>
        <v>#N/A</v>
      </c>
      <c r="DS79" s="9" t="e">
        <f t="shared" si="113"/>
        <v>#N/A</v>
      </c>
      <c r="DT79" s="9" t="e">
        <f t="shared" si="114"/>
        <v>#N/A</v>
      </c>
      <c r="DU79" s="9" t="e">
        <f t="shared" si="115"/>
        <v>#N/A</v>
      </c>
      <c r="DV79" s="9" t="e">
        <f t="shared" si="116"/>
        <v>#N/A</v>
      </c>
      <c r="DW79" s="9" t="e">
        <f t="shared" si="117"/>
        <v>#N/A</v>
      </c>
      <c r="DX79" s="9" t="e">
        <f t="shared" si="118"/>
        <v>#N/A</v>
      </c>
      <c r="DY79" s="9" t="e">
        <f t="shared" si="119"/>
        <v>#N/A</v>
      </c>
      <c r="DZ79" s="9" t="e">
        <f t="shared" si="120"/>
        <v>#N/A</v>
      </c>
      <c r="EA79" s="9" t="e">
        <f t="shared" si="121"/>
        <v>#N/A</v>
      </c>
      <c r="EB79" s="9" t="e">
        <f t="shared" si="122"/>
        <v>#N/A</v>
      </c>
      <c r="EC79" s="9" t="e">
        <f t="shared" si="123"/>
        <v>#N/A</v>
      </c>
      <c r="ED79" s="9" t="e">
        <f t="shared" si="124"/>
        <v>#N/A</v>
      </c>
      <c r="EE79" s="9" t="e">
        <f t="shared" si="125"/>
        <v>#N/A</v>
      </c>
      <c r="EF79" s="9" t="e">
        <f t="shared" si="126"/>
        <v>#N/A</v>
      </c>
      <c r="EG79" s="9" t="e">
        <f t="shared" si="127"/>
        <v>#N/A</v>
      </c>
      <c r="EH79" s="9" t="e">
        <f t="shared" si="128"/>
        <v>#N/A</v>
      </c>
    </row>
    <row r="80" spans="1:138" ht="15.75" customHeight="1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 t="shared" si="65"/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6"/>
        <v>85</v>
      </c>
      <c r="BY80" s="9">
        <f t="shared" si="67"/>
        <v>90</v>
      </c>
      <c r="BZ80" s="9">
        <f t="shared" si="68"/>
        <v>92</v>
      </c>
      <c r="CA80" s="9">
        <f t="shared" si="69"/>
        <v>93</v>
      </c>
      <c r="CB80" s="9">
        <f t="shared" si="70"/>
        <v>93</v>
      </c>
      <c r="CC80" s="9">
        <f t="shared" si="71"/>
        <v>95</v>
      </c>
      <c r="CD80" s="9">
        <f t="shared" si="72"/>
        <v>95</v>
      </c>
      <c r="CE80" s="9" t="e">
        <f t="shared" si="73"/>
        <v>#N/A</v>
      </c>
      <c r="CF80" s="9" t="e">
        <f t="shared" si="74"/>
        <v>#N/A</v>
      </c>
      <c r="CG80" s="9" t="e">
        <f t="shared" si="75"/>
        <v>#N/A</v>
      </c>
      <c r="CH80" s="9" t="e">
        <f t="shared" si="76"/>
        <v>#N/A</v>
      </c>
      <c r="CI80" s="9" t="e">
        <f t="shared" si="77"/>
        <v>#N/A</v>
      </c>
      <c r="CJ80" s="9" t="e">
        <f t="shared" si="78"/>
        <v>#N/A</v>
      </c>
      <c r="CK80" s="9" t="e">
        <f t="shared" si="79"/>
        <v>#N/A</v>
      </c>
      <c r="CL80" s="9" t="e">
        <f t="shared" si="80"/>
        <v>#N/A</v>
      </c>
      <c r="CM80" s="9" t="e">
        <f t="shared" si="81"/>
        <v>#N/A</v>
      </c>
      <c r="CN80" s="9" t="e">
        <f t="shared" si="82"/>
        <v>#N/A</v>
      </c>
      <c r="CO80" s="9" t="e">
        <f t="shared" si="83"/>
        <v>#N/A</v>
      </c>
      <c r="CP80" s="9" t="e">
        <f t="shared" si="84"/>
        <v>#N/A</v>
      </c>
      <c r="CQ80" s="9" t="e">
        <f t="shared" si="85"/>
        <v>#N/A</v>
      </c>
      <c r="CR80" s="9" t="e">
        <f t="shared" si="86"/>
        <v>#N/A</v>
      </c>
      <c r="CS80" s="9" t="e">
        <f t="shared" si="87"/>
        <v>#N/A</v>
      </c>
      <c r="CT80" s="9" t="e">
        <f t="shared" si="88"/>
        <v>#N/A</v>
      </c>
      <c r="CU80" s="9" t="e">
        <f t="shared" si="89"/>
        <v>#N/A</v>
      </c>
      <c r="CV80" s="9" t="e">
        <f t="shared" si="90"/>
        <v>#N/A</v>
      </c>
      <c r="CW80" s="9" t="e">
        <f t="shared" si="91"/>
        <v>#N/A</v>
      </c>
      <c r="CX80" s="9" t="e">
        <f t="shared" si="92"/>
        <v>#N/A</v>
      </c>
      <c r="CY80" s="9" t="e">
        <f t="shared" si="93"/>
        <v>#N/A</v>
      </c>
      <c r="CZ80" s="9" t="e">
        <f t="shared" si="94"/>
        <v>#N/A</v>
      </c>
      <c r="DA80" s="9" t="e">
        <f t="shared" si="95"/>
        <v>#N/A</v>
      </c>
      <c r="DB80" s="9" t="e">
        <f t="shared" si="96"/>
        <v>#N/A</v>
      </c>
      <c r="DC80" s="9" t="e">
        <f t="shared" si="97"/>
        <v>#N/A</v>
      </c>
      <c r="DD80" s="9" t="e">
        <f t="shared" si="98"/>
        <v>#N/A</v>
      </c>
      <c r="DE80" s="9" t="e">
        <f t="shared" si="99"/>
        <v>#N/A</v>
      </c>
      <c r="DF80" s="9" t="e">
        <f t="shared" si="100"/>
        <v>#N/A</v>
      </c>
      <c r="DG80" s="9" t="e">
        <f t="shared" si="101"/>
        <v>#N/A</v>
      </c>
      <c r="DH80" s="9" t="e">
        <f t="shared" si="102"/>
        <v>#N/A</v>
      </c>
      <c r="DI80" s="9" t="e">
        <f t="shared" si="103"/>
        <v>#N/A</v>
      </c>
      <c r="DJ80" s="9" t="e">
        <f t="shared" si="104"/>
        <v>#N/A</v>
      </c>
      <c r="DK80" s="9" t="e">
        <f t="shared" si="105"/>
        <v>#N/A</v>
      </c>
      <c r="DL80" s="9" t="e">
        <f t="shared" si="106"/>
        <v>#N/A</v>
      </c>
      <c r="DM80" s="9" t="e">
        <f t="shared" si="107"/>
        <v>#N/A</v>
      </c>
      <c r="DN80" s="9" t="e">
        <f t="shared" si="108"/>
        <v>#N/A</v>
      </c>
      <c r="DO80" s="9" t="e">
        <f t="shared" si="109"/>
        <v>#N/A</v>
      </c>
      <c r="DP80" s="9" t="e">
        <f t="shared" si="110"/>
        <v>#N/A</v>
      </c>
      <c r="DQ80" s="9" t="e">
        <f t="shared" si="111"/>
        <v>#N/A</v>
      </c>
      <c r="DR80" s="9" t="e">
        <f t="shared" si="112"/>
        <v>#N/A</v>
      </c>
      <c r="DS80" s="9" t="e">
        <f t="shared" si="113"/>
        <v>#N/A</v>
      </c>
      <c r="DT80" s="9" t="e">
        <f t="shared" si="114"/>
        <v>#N/A</v>
      </c>
      <c r="DU80" s="9" t="e">
        <f t="shared" si="115"/>
        <v>#N/A</v>
      </c>
      <c r="DV80" s="9" t="e">
        <f t="shared" si="116"/>
        <v>#N/A</v>
      </c>
      <c r="DW80" s="9" t="e">
        <f t="shared" si="117"/>
        <v>#N/A</v>
      </c>
      <c r="DX80" s="9" t="e">
        <f t="shared" si="118"/>
        <v>#N/A</v>
      </c>
      <c r="DY80" s="9" t="e">
        <f t="shared" si="119"/>
        <v>#N/A</v>
      </c>
      <c r="DZ80" s="9" t="e">
        <f t="shared" si="120"/>
        <v>#N/A</v>
      </c>
      <c r="EA80" s="9" t="e">
        <f t="shared" si="121"/>
        <v>#N/A</v>
      </c>
      <c r="EB80" s="9" t="e">
        <f t="shared" si="122"/>
        <v>#N/A</v>
      </c>
      <c r="EC80" s="9" t="e">
        <f t="shared" si="123"/>
        <v>#N/A</v>
      </c>
      <c r="ED80" s="9" t="e">
        <f t="shared" si="124"/>
        <v>#N/A</v>
      </c>
      <c r="EE80" s="9" t="e">
        <f t="shared" si="125"/>
        <v>#N/A</v>
      </c>
      <c r="EF80" s="9" t="e">
        <f t="shared" si="126"/>
        <v>#N/A</v>
      </c>
      <c r="EG80" s="9" t="e">
        <f t="shared" si="127"/>
        <v>#N/A</v>
      </c>
      <c r="EH80" s="9" t="e">
        <f t="shared" si="128"/>
        <v>#N/A</v>
      </c>
    </row>
    <row r="81" spans="1:138" ht="15.75" customHeight="1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 t="shared" si="65"/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6"/>
        <v>29</v>
      </c>
      <c r="BY81" s="9">
        <f t="shared" si="67"/>
        <v>33</v>
      </c>
      <c r="BZ81" s="9">
        <f t="shared" si="68"/>
        <v>43</v>
      </c>
      <c r="CA81" s="9">
        <f t="shared" si="69"/>
        <v>63</v>
      </c>
      <c r="CB81" s="9">
        <f t="shared" si="70"/>
        <v>68</v>
      </c>
      <c r="CC81" s="9">
        <f t="shared" si="71"/>
        <v>51</v>
      </c>
      <c r="CD81" s="9">
        <f t="shared" si="72"/>
        <v>56</v>
      </c>
      <c r="CE81" s="9" t="e">
        <f t="shared" si="73"/>
        <v>#N/A</v>
      </c>
      <c r="CF81" s="9" t="e">
        <f t="shared" si="74"/>
        <v>#N/A</v>
      </c>
      <c r="CG81" s="9" t="e">
        <f t="shared" si="75"/>
        <v>#N/A</v>
      </c>
      <c r="CH81" s="9" t="e">
        <f t="shared" si="76"/>
        <v>#N/A</v>
      </c>
      <c r="CI81" s="9" t="e">
        <f t="shared" si="77"/>
        <v>#N/A</v>
      </c>
      <c r="CJ81" s="9" t="e">
        <f t="shared" si="78"/>
        <v>#N/A</v>
      </c>
      <c r="CK81" s="9" t="e">
        <f t="shared" si="79"/>
        <v>#N/A</v>
      </c>
      <c r="CL81" s="9" t="e">
        <f t="shared" si="80"/>
        <v>#N/A</v>
      </c>
      <c r="CM81" s="9" t="e">
        <f t="shared" si="81"/>
        <v>#N/A</v>
      </c>
      <c r="CN81" s="9" t="e">
        <f t="shared" si="82"/>
        <v>#N/A</v>
      </c>
      <c r="CO81" s="9" t="e">
        <f t="shared" si="83"/>
        <v>#N/A</v>
      </c>
      <c r="CP81" s="9" t="e">
        <f t="shared" si="84"/>
        <v>#N/A</v>
      </c>
      <c r="CQ81" s="9" t="e">
        <f t="shared" si="85"/>
        <v>#N/A</v>
      </c>
      <c r="CR81" s="9" t="e">
        <f t="shared" si="86"/>
        <v>#N/A</v>
      </c>
      <c r="CS81" s="9" t="e">
        <f t="shared" si="87"/>
        <v>#N/A</v>
      </c>
      <c r="CT81" s="9" t="e">
        <f t="shared" si="88"/>
        <v>#N/A</v>
      </c>
      <c r="CU81" s="9" t="e">
        <f t="shared" si="89"/>
        <v>#N/A</v>
      </c>
      <c r="CV81" s="9" t="e">
        <f t="shared" si="90"/>
        <v>#N/A</v>
      </c>
      <c r="CW81" s="9" t="e">
        <f t="shared" si="91"/>
        <v>#N/A</v>
      </c>
      <c r="CX81" s="9" t="e">
        <f t="shared" si="92"/>
        <v>#N/A</v>
      </c>
      <c r="CY81" s="9" t="e">
        <f t="shared" si="93"/>
        <v>#N/A</v>
      </c>
      <c r="CZ81" s="9" t="e">
        <f t="shared" si="94"/>
        <v>#N/A</v>
      </c>
      <c r="DA81" s="9" t="e">
        <f t="shared" si="95"/>
        <v>#N/A</v>
      </c>
      <c r="DB81" s="9" t="e">
        <f t="shared" si="96"/>
        <v>#N/A</v>
      </c>
      <c r="DC81" s="9" t="e">
        <f t="shared" si="97"/>
        <v>#N/A</v>
      </c>
      <c r="DD81" s="9" t="e">
        <f t="shared" si="98"/>
        <v>#N/A</v>
      </c>
      <c r="DE81" s="9" t="e">
        <f t="shared" si="99"/>
        <v>#N/A</v>
      </c>
      <c r="DF81" s="9" t="e">
        <f t="shared" si="100"/>
        <v>#N/A</v>
      </c>
      <c r="DG81" s="9" t="e">
        <f t="shared" si="101"/>
        <v>#N/A</v>
      </c>
      <c r="DH81" s="9" t="e">
        <f t="shared" si="102"/>
        <v>#N/A</v>
      </c>
      <c r="DI81" s="9" t="e">
        <f t="shared" si="103"/>
        <v>#N/A</v>
      </c>
      <c r="DJ81" s="9" t="e">
        <f t="shared" si="104"/>
        <v>#N/A</v>
      </c>
      <c r="DK81" s="9" t="e">
        <f t="shared" si="105"/>
        <v>#N/A</v>
      </c>
      <c r="DL81" s="9" t="e">
        <f t="shared" si="106"/>
        <v>#N/A</v>
      </c>
      <c r="DM81" s="9" t="e">
        <f t="shared" si="107"/>
        <v>#N/A</v>
      </c>
      <c r="DN81" s="9" t="e">
        <f t="shared" si="108"/>
        <v>#N/A</v>
      </c>
      <c r="DO81" s="9" t="e">
        <f t="shared" si="109"/>
        <v>#N/A</v>
      </c>
      <c r="DP81" s="9" t="e">
        <f t="shared" si="110"/>
        <v>#N/A</v>
      </c>
      <c r="DQ81" s="9" t="e">
        <f t="shared" si="111"/>
        <v>#N/A</v>
      </c>
      <c r="DR81" s="9" t="e">
        <f t="shared" si="112"/>
        <v>#N/A</v>
      </c>
      <c r="DS81" s="9" t="e">
        <f t="shared" si="113"/>
        <v>#N/A</v>
      </c>
      <c r="DT81" s="9" t="e">
        <f t="shared" si="114"/>
        <v>#N/A</v>
      </c>
      <c r="DU81" s="9" t="e">
        <f t="shared" si="115"/>
        <v>#N/A</v>
      </c>
      <c r="DV81" s="9" t="e">
        <f t="shared" si="116"/>
        <v>#N/A</v>
      </c>
      <c r="DW81" s="9" t="e">
        <f t="shared" si="117"/>
        <v>#N/A</v>
      </c>
      <c r="DX81" s="9" t="e">
        <f t="shared" si="118"/>
        <v>#N/A</v>
      </c>
      <c r="DY81" s="9" t="e">
        <f t="shared" si="119"/>
        <v>#N/A</v>
      </c>
      <c r="DZ81" s="9" t="e">
        <f t="shared" si="120"/>
        <v>#N/A</v>
      </c>
      <c r="EA81" s="9" t="e">
        <f t="shared" si="121"/>
        <v>#N/A</v>
      </c>
      <c r="EB81" s="9" t="e">
        <f t="shared" si="122"/>
        <v>#N/A</v>
      </c>
      <c r="EC81" s="9" t="e">
        <f t="shared" si="123"/>
        <v>#N/A</v>
      </c>
      <c r="ED81" s="9" t="e">
        <f t="shared" si="124"/>
        <v>#N/A</v>
      </c>
      <c r="EE81" s="9" t="e">
        <f t="shared" si="125"/>
        <v>#N/A</v>
      </c>
      <c r="EF81" s="9" t="e">
        <f t="shared" si="126"/>
        <v>#N/A</v>
      </c>
      <c r="EG81" s="9" t="e">
        <f t="shared" si="127"/>
        <v>#N/A</v>
      </c>
      <c r="EH81" s="9" t="e">
        <f t="shared" si="128"/>
        <v>#N/A</v>
      </c>
    </row>
    <row r="82" spans="1:138" ht="15.75" customHeight="1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 t="shared" si="65"/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6"/>
        <v>15</v>
      </c>
      <c r="BY82" s="9">
        <f t="shared" si="67"/>
        <v>57</v>
      </c>
      <c r="BZ82" s="9">
        <f t="shared" si="68"/>
        <v>59</v>
      </c>
      <c r="CA82" s="9">
        <f t="shared" si="69"/>
        <v>56</v>
      </c>
      <c r="CB82" s="9">
        <f t="shared" si="70"/>
        <v>53</v>
      </c>
      <c r="CC82" s="9">
        <f t="shared" si="71"/>
        <v>46</v>
      </c>
      <c r="CD82" s="9">
        <f t="shared" si="72"/>
        <v>49</v>
      </c>
      <c r="CE82" s="9" t="e">
        <f t="shared" si="73"/>
        <v>#N/A</v>
      </c>
      <c r="CF82" s="9" t="e">
        <f t="shared" si="74"/>
        <v>#N/A</v>
      </c>
      <c r="CG82" s="9" t="e">
        <f t="shared" si="75"/>
        <v>#N/A</v>
      </c>
      <c r="CH82" s="9" t="e">
        <f t="shared" si="76"/>
        <v>#N/A</v>
      </c>
      <c r="CI82" s="9" t="e">
        <f t="shared" si="77"/>
        <v>#N/A</v>
      </c>
      <c r="CJ82" s="9" t="e">
        <f t="shared" si="78"/>
        <v>#N/A</v>
      </c>
      <c r="CK82" s="9" t="e">
        <f t="shared" si="79"/>
        <v>#N/A</v>
      </c>
      <c r="CL82" s="9" t="e">
        <f t="shared" si="80"/>
        <v>#N/A</v>
      </c>
      <c r="CM82" s="9" t="e">
        <f t="shared" si="81"/>
        <v>#N/A</v>
      </c>
      <c r="CN82" s="9" t="e">
        <f t="shared" si="82"/>
        <v>#N/A</v>
      </c>
      <c r="CO82" s="9" t="e">
        <f t="shared" si="83"/>
        <v>#N/A</v>
      </c>
      <c r="CP82" s="9" t="e">
        <f t="shared" si="84"/>
        <v>#N/A</v>
      </c>
      <c r="CQ82" s="9" t="e">
        <f t="shared" si="85"/>
        <v>#N/A</v>
      </c>
      <c r="CR82" s="9" t="e">
        <f t="shared" si="86"/>
        <v>#N/A</v>
      </c>
      <c r="CS82" s="9" t="e">
        <f t="shared" si="87"/>
        <v>#N/A</v>
      </c>
      <c r="CT82" s="9" t="e">
        <f t="shared" si="88"/>
        <v>#N/A</v>
      </c>
      <c r="CU82" s="9" t="e">
        <f t="shared" si="89"/>
        <v>#N/A</v>
      </c>
      <c r="CV82" s="9" t="e">
        <f t="shared" si="90"/>
        <v>#N/A</v>
      </c>
      <c r="CW82" s="9" t="e">
        <f t="shared" si="91"/>
        <v>#N/A</v>
      </c>
      <c r="CX82" s="9" t="e">
        <f t="shared" si="92"/>
        <v>#N/A</v>
      </c>
      <c r="CY82" s="9" t="e">
        <f t="shared" si="93"/>
        <v>#N/A</v>
      </c>
      <c r="CZ82" s="9" t="e">
        <f t="shared" si="94"/>
        <v>#N/A</v>
      </c>
      <c r="DA82" s="9" t="e">
        <f t="shared" si="95"/>
        <v>#N/A</v>
      </c>
      <c r="DB82" s="9" t="e">
        <f t="shared" si="96"/>
        <v>#N/A</v>
      </c>
      <c r="DC82" s="9" t="e">
        <f t="shared" si="97"/>
        <v>#N/A</v>
      </c>
      <c r="DD82" s="9" t="e">
        <f t="shared" si="98"/>
        <v>#N/A</v>
      </c>
      <c r="DE82" s="9" t="e">
        <f t="shared" si="99"/>
        <v>#N/A</v>
      </c>
      <c r="DF82" s="9" t="e">
        <f t="shared" si="100"/>
        <v>#N/A</v>
      </c>
      <c r="DG82" s="9" t="e">
        <f t="shared" si="101"/>
        <v>#N/A</v>
      </c>
      <c r="DH82" s="9" t="e">
        <f t="shared" si="102"/>
        <v>#N/A</v>
      </c>
      <c r="DI82" s="9" t="e">
        <f t="shared" si="103"/>
        <v>#N/A</v>
      </c>
      <c r="DJ82" s="9" t="e">
        <f t="shared" si="104"/>
        <v>#N/A</v>
      </c>
      <c r="DK82" s="9" t="e">
        <f t="shared" si="105"/>
        <v>#N/A</v>
      </c>
      <c r="DL82" s="9" t="e">
        <f t="shared" si="106"/>
        <v>#N/A</v>
      </c>
      <c r="DM82" s="9" t="e">
        <f t="shared" si="107"/>
        <v>#N/A</v>
      </c>
      <c r="DN82" s="9" t="e">
        <f t="shared" si="108"/>
        <v>#N/A</v>
      </c>
      <c r="DO82" s="9" t="e">
        <f t="shared" si="109"/>
        <v>#N/A</v>
      </c>
      <c r="DP82" s="9" t="e">
        <f t="shared" si="110"/>
        <v>#N/A</v>
      </c>
      <c r="DQ82" s="9" t="e">
        <f t="shared" si="111"/>
        <v>#N/A</v>
      </c>
      <c r="DR82" s="9" t="e">
        <f t="shared" si="112"/>
        <v>#N/A</v>
      </c>
      <c r="DS82" s="9" t="e">
        <f t="shared" si="113"/>
        <v>#N/A</v>
      </c>
      <c r="DT82" s="9" t="e">
        <f t="shared" si="114"/>
        <v>#N/A</v>
      </c>
      <c r="DU82" s="9" t="e">
        <f t="shared" si="115"/>
        <v>#N/A</v>
      </c>
      <c r="DV82" s="9" t="e">
        <f t="shared" si="116"/>
        <v>#N/A</v>
      </c>
      <c r="DW82" s="9" t="e">
        <f t="shared" si="117"/>
        <v>#N/A</v>
      </c>
      <c r="DX82" s="9" t="e">
        <f t="shared" si="118"/>
        <v>#N/A</v>
      </c>
      <c r="DY82" s="9" t="e">
        <f t="shared" si="119"/>
        <v>#N/A</v>
      </c>
      <c r="DZ82" s="9" t="e">
        <f t="shared" si="120"/>
        <v>#N/A</v>
      </c>
      <c r="EA82" s="9" t="e">
        <f t="shared" si="121"/>
        <v>#N/A</v>
      </c>
      <c r="EB82" s="9" t="e">
        <f t="shared" si="122"/>
        <v>#N/A</v>
      </c>
      <c r="EC82" s="9" t="e">
        <f t="shared" si="123"/>
        <v>#N/A</v>
      </c>
      <c r="ED82" s="9" t="e">
        <f t="shared" si="124"/>
        <v>#N/A</v>
      </c>
      <c r="EE82" s="9" t="e">
        <f t="shared" si="125"/>
        <v>#N/A</v>
      </c>
      <c r="EF82" s="9" t="e">
        <f t="shared" si="126"/>
        <v>#N/A</v>
      </c>
      <c r="EG82" s="9" t="e">
        <f t="shared" si="127"/>
        <v>#N/A</v>
      </c>
      <c r="EH82" s="9" t="e">
        <f t="shared" si="128"/>
        <v>#N/A</v>
      </c>
    </row>
    <row r="83" spans="1:138" ht="15.75" customHeight="1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 t="shared" si="65"/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6"/>
        <v>39</v>
      </c>
      <c r="BY83" s="9">
        <f t="shared" si="67"/>
        <v>77</v>
      </c>
      <c r="BZ83" s="9">
        <f t="shared" si="68"/>
        <v>68</v>
      </c>
      <c r="CA83" s="9">
        <f t="shared" si="69"/>
        <v>53</v>
      </c>
      <c r="CB83" s="9">
        <f t="shared" si="70"/>
        <v>38</v>
      </c>
      <c r="CC83" s="9">
        <f t="shared" si="71"/>
        <v>55</v>
      </c>
      <c r="CD83" s="9">
        <f t="shared" si="72"/>
        <v>42</v>
      </c>
      <c r="CE83" s="9" t="e">
        <f t="shared" si="73"/>
        <v>#N/A</v>
      </c>
      <c r="CF83" s="9" t="e">
        <f t="shared" si="74"/>
        <v>#N/A</v>
      </c>
      <c r="CG83" s="9" t="e">
        <f t="shared" si="75"/>
        <v>#N/A</v>
      </c>
      <c r="CH83" s="9" t="e">
        <f t="shared" si="76"/>
        <v>#N/A</v>
      </c>
      <c r="CI83" s="9" t="e">
        <f t="shared" si="77"/>
        <v>#N/A</v>
      </c>
      <c r="CJ83" s="9" t="e">
        <f t="shared" si="78"/>
        <v>#N/A</v>
      </c>
      <c r="CK83" s="9" t="e">
        <f t="shared" si="79"/>
        <v>#N/A</v>
      </c>
      <c r="CL83" s="9" t="e">
        <f t="shared" si="80"/>
        <v>#N/A</v>
      </c>
      <c r="CM83" s="9" t="e">
        <f t="shared" si="81"/>
        <v>#N/A</v>
      </c>
      <c r="CN83" s="9" t="e">
        <f t="shared" si="82"/>
        <v>#N/A</v>
      </c>
      <c r="CO83" s="9" t="e">
        <f t="shared" si="83"/>
        <v>#N/A</v>
      </c>
      <c r="CP83" s="9" t="e">
        <f t="shared" si="84"/>
        <v>#N/A</v>
      </c>
      <c r="CQ83" s="9" t="e">
        <f t="shared" si="85"/>
        <v>#N/A</v>
      </c>
      <c r="CR83" s="9" t="e">
        <f t="shared" si="86"/>
        <v>#N/A</v>
      </c>
      <c r="CS83" s="9" t="e">
        <f t="shared" si="87"/>
        <v>#N/A</v>
      </c>
      <c r="CT83" s="9" t="e">
        <f t="shared" si="88"/>
        <v>#N/A</v>
      </c>
      <c r="CU83" s="9" t="e">
        <f t="shared" si="89"/>
        <v>#N/A</v>
      </c>
      <c r="CV83" s="9" t="e">
        <f t="shared" si="90"/>
        <v>#N/A</v>
      </c>
      <c r="CW83" s="9" t="e">
        <f t="shared" si="91"/>
        <v>#N/A</v>
      </c>
      <c r="CX83" s="9" t="e">
        <f t="shared" si="92"/>
        <v>#N/A</v>
      </c>
      <c r="CY83" s="9" t="e">
        <f t="shared" si="93"/>
        <v>#N/A</v>
      </c>
      <c r="CZ83" s="9" t="e">
        <f t="shared" si="94"/>
        <v>#N/A</v>
      </c>
      <c r="DA83" s="9" t="e">
        <f t="shared" si="95"/>
        <v>#N/A</v>
      </c>
      <c r="DB83" s="9" t="e">
        <f t="shared" si="96"/>
        <v>#N/A</v>
      </c>
      <c r="DC83" s="9" t="e">
        <f t="shared" si="97"/>
        <v>#N/A</v>
      </c>
      <c r="DD83" s="9" t="e">
        <f t="shared" si="98"/>
        <v>#N/A</v>
      </c>
      <c r="DE83" s="9" t="e">
        <f t="shared" si="99"/>
        <v>#N/A</v>
      </c>
      <c r="DF83" s="9" t="e">
        <f t="shared" si="100"/>
        <v>#N/A</v>
      </c>
      <c r="DG83" s="9" t="e">
        <f t="shared" si="101"/>
        <v>#N/A</v>
      </c>
      <c r="DH83" s="9" t="e">
        <f t="shared" si="102"/>
        <v>#N/A</v>
      </c>
      <c r="DI83" s="9" t="e">
        <f t="shared" si="103"/>
        <v>#N/A</v>
      </c>
      <c r="DJ83" s="9" t="e">
        <f t="shared" si="104"/>
        <v>#N/A</v>
      </c>
      <c r="DK83" s="9" t="e">
        <f t="shared" si="105"/>
        <v>#N/A</v>
      </c>
      <c r="DL83" s="9" t="e">
        <f t="shared" si="106"/>
        <v>#N/A</v>
      </c>
      <c r="DM83" s="9" t="e">
        <f t="shared" si="107"/>
        <v>#N/A</v>
      </c>
      <c r="DN83" s="9" t="e">
        <f t="shared" si="108"/>
        <v>#N/A</v>
      </c>
      <c r="DO83" s="9" t="e">
        <f t="shared" si="109"/>
        <v>#N/A</v>
      </c>
      <c r="DP83" s="9" t="e">
        <f t="shared" si="110"/>
        <v>#N/A</v>
      </c>
      <c r="DQ83" s="9" t="e">
        <f t="shared" si="111"/>
        <v>#N/A</v>
      </c>
      <c r="DR83" s="9" t="e">
        <f t="shared" si="112"/>
        <v>#N/A</v>
      </c>
      <c r="DS83" s="9" t="e">
        <f t="shared" si="113"/>
        <v>#N/A</v>
      </c>
      <c r="DT83" s="9" t="e">
        <f t="shared" si="114"/>
        <v>#N/A</v>
      </c>
      <c r="DU83" s="9" t="e">
        <f t="shared" si="115"/>
        <v>#N/A</v>
      </c>
      <c r="DV83" s="9" t="e">
        <f t="shared" si="116"/>
        <v>#N/A</v>
      </c>
      <c r="DW83" s="9" t="e">
        <f t="shared" si="117"/>
        <v>#N/A</v>
      </c>
      <c r="DX83" s="9" t="e">
        <f t="shared" si="118"/>
        <v>#N/A</v>
      </c>
      <c r="DY83" s="9" t="e">
        <f t="shared" si="119"/>
        <v>#N/A</v>
      </c>
      <c r="DZ83" s="9" t="e">
        <f t="shared" si="120"/>
        <v>#N/A</v>
      </c>
      <c r="EA83" s="9" t="e">
        <f t="shared" si="121"/>
        <v>#N/A</v>
      </c>
      <c r="EB83" s="9" t="e">
        <f t="shared" si="122"/>
        <v>#N/A</v>
      </c>
      <c r="EC83" s="9" t="e">
        <f t="shared" si="123"/>
        <v>#N/A</v>
      </c>
      <c r="ED83" s="9" t="e">
        <f t="shared" si="124"/>
        <v>#N/A</v>
      </c>
      <c r="EE83" s="9" t="e">
        <f t="shared" si="125"/>
        <v>#N/A</v>
      </c>
      <c r="EF83" s="9" t="e">
        <f t="shared" si="126"/>
        <v>#N/A</v>
      </c>
      <c r="EG83" s="9" t="e">
        <f t="shared" si="127"/>
        <v>#N/A</v>
      </c>
      <c r="EH83" s="9" t="e">
        <f t="shared" si="128"/>
        <v>#N/A</v>
      </c>
    </row>
    <row r="84" spans="1:138" ht="15.75" customHeight="1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 t="shared" si="65"/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6"/>
        <v>96</v>
      </c>
      <c r="BY84" s="9">
        <f t="shared" si="67"/>
        <v>97</v>
      </c>
      <c r="BZ84" s="9">
        <f t="shared" si="68"/>
        <v>98</v>
      </c>
      <c r="CA84" s="9">
        <f t="shared" si="69"/>
        <v>99</v>
      </c>
      <c r="CB84" s="9">
        <f t="shared" si="70"/>
        <v>99</v>
      </c>
      <c r="CC84" s="9">
        <f t="shared" si="71"/>
        <v>100</v>
      </c>
      <c r="CD84" s="9">
        <f t="shared" si="72"/>
        <v>100</v>
      </c>
      <c r="CE84" s="9" t="e">
        <f t="shared" si="73"/>
        <v>#N/A</v>
      </c>
      <c r="CF84" s="9" t="e">
        <f t="shared" si="74"/>
        <v>#N/A</v>
      </c>
      <c r="CG84" s="9" t="e">
        <f t="shared" si="75"/>
        <v>#N/A</v>
      </c>
      <c r="CH84" s="9" t="e">
        <f t="shared" si="76"/>
        <v>#N/A</v>
      </c>
      <c r="CI84" s="9" t="e">
        <f t="shared" si="77"/>
        <v>#N/A</v>
      </c>
      <c r="CJ84" s="9" t="e">
        <f t="shared" si="78"/>
        <v>#N/A</v>
      </c>
      <c r="CK84" s="9" t="e">
        <f t="shared" si="79"/>
        <v>#N/A</v>
      </c>
      <c r="CL84" s="9" t="e">
        <f t="shared" si="80"/>
        <v>#N/A</v>
      </c>
      <c r="CM84" s="9" t="e">
        <f t="shared" si="81"/>
        <v>#N/A</v>
      </c>
      <c r="CN84" s="9" t="e">
        <f t="shared" si="82"/>
        <v>#N/A</v>
      </c>
      <c r="CO84" s="9" t="e">
        <f t="shared" si="83"/>
        <v>#N/A</v>
      </c>
      <c r="CP84" s="9" t="e">
        <f t="shared" si="84"/>
        <v>#N/A</v>
      </c>
      <c r="CQ84" s="9" t="e">
        <f t="shared" si="85"/>
        <v>#N/A</v>
      </c>
      <c r="CR84" s="9" t="e">
        <f t="shared" si="86"/>
        <v>#N/A</v>
      </c>
      <c r="CS84" s="9" t="e">
        <f t="shared" si="87"/>
        <v>#N/A</v>
      </c>
      <c r="CT84" s="9" t="e">
        <f t="shared" si="88"/>
        <v>#N/A</v>
      </c>
      <c r="CU84" s="9" t="e">
        <f t="shared" si="89"/>
        <v>#N/A</v>
      </c>
      <c r="CV84" s="9" t="e">
        <f t="shared" si="90"/>
        <v>#N/A</v>
      </c>
      <c r="CW84" s="9" t="e">
        <f t="shared" si="91"/>
        <v>#N/A</v>
      </c>
      <c r="CX84" s="9" t="e">
        <f t="shared" si="92"/>
        <v>#N/A</v>
      </c>
      <c r="CY84" s="9" t="e">
        <f t="shared" si="93"/>
        <v>#N/A</v>
      </c>
      <c r="CZ84" s="9" t="e">
        <f t="shared" si="94"/>
        <v>#N/A</v>
      </c>
      <c r="DA84" s="9" t="e">
        <f t="shared" si="95"/>
        <v>#N/A</v>
      </c>
      <c r="DB84" s="9" t="e">
        <f t="shared" si="96"/>
        <v>#N/A</v>
      </c>
      <c r="DC84" s="9" t="e">
        <f t="shared" si="97"/>
        <v>#N/A</v>
      </c>
      <c r="DD84" s="9" t="e">
        <f t="shared" si="98"/>
        <v>#N/A</v>
      </c>
      <c r="DE84" s="9" t="e">
        <f t="shared" si="99"/>
        <v>#N/A</v>
      </c>
      <c r="DF84" s="9" t="e">
        <f t="shared" si="100"/>
        <v>#N/A</v>
      </c>
      <c r="DG84" s="9" t="e">
        <f t="shared" si="101"/>
        <v>#N/A</v>
      </c>
      <c r="DH84" s="9" t="e">
        <f t="shared" si="102"/>
        <v>#N/A</v>
      </c>
      <c r="DI84" s="9" t="e">
        <f t="shared" si="103"/>
        <v>#N/A</v>
      </c>
      <c r="DJ84" s="9" t="e">
        <f t="shared" si="104"/>
        <v>#N/A</v>
      </c>
      <c r="DK84" s="9" t="e">
        <f t="shared" si="105"/>
        <v>#N/A</v>
      </c>
      <c r="DL84" s="9" t="e">
        <f t="shared" si="106"/>
        <v>#N/A</v>
      </c>
      <c r="DM84" s="9" t="e">
        <f t="shared" si="107"/>
        <v>#N/A</v>
      </c>
      <c r="DN84" s="9" t="e">
        <f t="shared" si="108"/>
        <v>#N/A</v>
      </c>
      <c r="DO84" s="9" t="e">
        <f t="shared" si="109"/>
        <v>#N/A</v>
      </c>
      <c r="DP84" s="9" t="e">
        <f t="shared" si="110"/>
        <v>#N/A</v>
      </c>
      <c r="DQ84" s="9" t="e">
        <f t="shared" si="111"/>
        <v>#N/A</v>
      </c>
      <c r="DR84" s="9" t="e">
        <f t="shared" si="112"/>
        <v>#N/A</v>
      </c>
      <c r="DS84" s="9" t="e">
        <f t="shared" si="113"/>
        <v>#N/A</v>
      </c>
      <c r="DT84" s="9" t="e">
        <f t="shared" si="114"/>
        <v>#N/A</v>
      </c>
      <c r="DU84" s="9" t="e">
        <f t="shared" si="115"/>
        <v>#N/A</v>
      </c>
      <c r="DV84" s="9" t="e">
        <f t="shared" si="116"/>
        <v>#N/A</v>
      </c>
      <c r="DW84" s="9" t="e">
        <f t="shared" si="117"/>
        <v>#N/A</v>
      </c>
      <c r="DX84" s="9" t="e">
        <f t="shared" si="118"/>
        <v>#N/A</v>
      </c>
      <c r="DY84" s="9" t="e">
        <f t="shared" si="119"/>
        <v>#N/A</v>
      </c>
      <c r="DZ84" s="9" t="e">
        <f t="shared" si="120"/>
        <v>#N/A</v>
      </c>
      <c r="EA84" s="9" t="e">
        <f t="shared" si="121"/>
        <v>#N/A</v>
      </c>
      <c r="EB84" s="9" t="e">
        <f t="shared" si="122"/>
        <v>#N/A</v>
      </c>
      <c r="EC84" s="9" t="e">
        <f t="shared" si="123"/>
        <v>#N/A</v>
      </c>
      <c r="ED84" s="9" t="e">
        <f t="shared" si="124"/>
        <v>#N/A</v>
      </c>
      <c r="EE84" s="9" t="e">
        <f t="shared" si="125"/>
        <v>#N/A</v>
      </c>
      <c r="EF84" s="9" t="e">
        <f t="shared" si="126"/>
        <v>#N/A</v>
      </c>
      <c r="EG84" s="9" t="e">
        <f t="shared" si="127"/>
        <v>#N/A</v>
      </c>
      <c r="EH84" s="9" t="e">
        <f t="shared" si="128"/>
        <v>#N/A</v>
      </c>
    </row>
    <row r="85" spans="1:138" ht="15.75" customHeight="1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 t="shared" si="65"/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6"/>
        <v>64</v>
      </c>
      <c r="BY85" s="9">
        <f t="shared" si="67"/>
        <v>71</v>
      </c>
      <c r="BZ85" s="9">
        <f t="shared" si="68"/>
        <v>80</v>
      </c>
      <c r="CA85" s="9">
        <f t="shared" si="69"/>
        <v>64</v>
      </c>
      <c r="CB85" s="9">
        <f t="shared" si="70"/>
        <v>69</v>
      </c>
      <c r="CC85" s="9">
        <f t="shared" si="71"/>
        <v>72</v>
      </c>
      <c r="CD85" s="9">
        <f t="shared" si="72"/>
        <v>75</v>
      </c>
      <c r="CE85" s="9" t="e">
        <f t="shared" si="73"/>
        <v>#N/A</v>
      </c>
      <c r="CF85" s="9" t="e">
        <f t="shared" si="74"/>
        <v>#N/A</v>
      </c>
      <c r="CG85" s="9" t="e">
        <f t="shared" si="75"/>
        <v>#N/A</v>
      </c>
      <c r="CH85" s="9" t="e">
        <f t="shared" si="76"/>
        <v>#N/A</v>
      </c>
      <c r="CI85" s="9" t="e">
        <f t="shared" si="77"/>
        <v>#N/A</v>
      </c>
      <c r="CJ85" s="9" t="e">
        <f t="shared" si="78"/>
        <v>#N/A</v>
      </c>
      <c r="CK85" s="9" t="e">
        <f t="shared" si="79"/>
        <v>#N/A</v>
      </c>
      <c r="CL85" s="9" t="e">
        <f t="shared" si="80"/>
        <v>#N/A</v>
      </c>
      <c r="CM85" s="9" t="e">
        <f t="shared" si="81"/>
        <v>#N/A</v>
      </c>
      <c r="CN85" s="9" t="e">
        <f t="shared" si="82"/>
        <v>#N/A</v>
      </c>
      <c r="CO85" s="9" t="e">
        <f t="shared" si="83"/>
        <v>#N/A</v>
      </c>
      <c r="CP85" s="9" t="e">
        <f t="shared" si="84"/>
        <v>#N/A</v>
      </c>
      <c r="CQ85" s="9" t="e">
        <f t="shared" si="85"/>
        <v>#N/A</v>
      </c>
      <c r="CR85" s="9" t="e">
        <f t="shared" si="86"/>
        <v>#N/A</v>
      </c>
      <c r="CS85" s="9" t="e">
        <f t="shared" si="87"/>
        <v>#N/A</v>
      </c>
      <c r="CT85" s="9" t="e">
        <f t="shared" si="88"/>
        <v>#N/A</v>
      </c>
      <c r="CU85" s="9" t="e">
        <f t="shared" si="89"/>
        <v>#N/A</v>
      </c>
      <c r="CV85" s="9" t="e">
        <f t="shared" si="90"/>
        <v>#N/A</v>
      </c>
      <c r="CW85" s="9" t="e">
        <f t="shared" si="91"/>
        <v>#N/A</v>
      </c>
      <c r="CX85" s="9" t="e">
        <f t="shared" si="92"/>
        <v>#N/A</v>
      </c>
      <c r="CY85" s="9" t="e">
        <f t="shared" si="93"/>
        <v>#N/A</v>
      </c>
      <c r="CZ85" s="9" t="e">
        <f t="shared" si="94"/>
        <v>#N/A</v>
      </c>
      <c r="DA85" s="9" t="e">
        <f t="shared" si="95"/>
        <v>#N/A</v>
      </c>
      <c r="DB85" s="9" t="e">
        <f t="shared" si="96"/>
        <v>#N/A</v>
      </c>
      <c r="DC85" s="9" t="e">
        <f t="shared" si="97"/>
        <v>#N/A</v>
      </c>
      <c r="DD85" s="9" t="e">
        <f t="shared" si="98"/>
        <v>#N/A</v>
      </c>
      <c r="DE85" s="9" t="e">
        <f t="shared" si="99"/>
        <v>#N/A</v>
      </c>
      <c r="DF85" s="9" t="e">
        <f t="shared" si="100"/>
        <v>#N/A</v>
      </c>
      <c r="DG85" s="9" t="e">
        <f t="shared" si="101"/>
        <v>#N/A</v>
      </c>
      <c r="DH85" s="9" t="e">
        <f t="shared" si="102"/>
        <v>#N/A</v>
      </c>
      <c r="DI85" s="9" t="e">
        <f t="shared" si="103"/>
        <v>#N/A</v>
      </c>
      <c r="DJ85" s="9" t="e">
        <f t="shared" si="104"/>
        <v>#N/A</v>
      </c>
      <c r="DK85" s="9" t="e">
        <f t="shared" si="105"/>
        <v>#N/A</v>
      </c>
      <c r="DL85" s="9" t="e">
        <f t="shared" si="106"/>
        <v>#N/A</v>
      </c>
      <c r="DM85" s="9" t="e">
        <f t="shared" si="107"/>
        <v>#N/A</v>
      </c>
      <c r="DN85" s="9" t="e">
        <f t="shared" si="108"/>
        <v>#N/A</v>
      </c>
      <c r="DO85" s="9" t="e">
        <f t="shared" si="109"/>
        <v>#N/A</v>
      </c>
      <c r="DP85" s="9" t="e">
        <f t="shared" si="110"/>
        <v>#N/A</v>
      </c>
      <c r="DQ85" s="9" t="e">
        <f t="shared" si="111"/>
        <v>#N/A</v>
      </c>
      <c r="DR85" s="9" t="e">
        <f t="shared" si="112"/>
        <v>#N/A</v>
      </c>
      <c r="DS85" s="9" t="e">
        <f t="shared" si="113"/>
        <v>#N/A</v>
      </c>
      <c r="DT85" s="9" t="e">
        <f t="shared" si="114"/>
        <v>#N/A</v>
      </c>
      <c r="DU85" s="9" t="e">
        <f t="shared" si="115"/>
        <v>#N/A</v>
      </c>
      <c r="DV85" s="9" t="e">
        <f t="shared" si="116"/>
        <v>#N/A</v>
      </c>
      <c r="DW85" s="9" t="e">
        <f t="shared" si="117"/>
        <v>#N/A</v>
      </c>
      <c r="DX85" s="9" t="e">
        <f t="shared" si="118"/>
        <v>#N/A</v>
      </c>
      <c r="DY85" s="9" t="e">
        <f t="shared" si="119"/>
        <v>#N/A</v>
      </c>
      <c r="DZ85" s="9" t="e">
        <f t="shared" si="120"/>
        <v>#N/A</v>
      </c>
      <c r="EA85" s="9" t="e">
        <f t="shared" si="121"/>
        <v>#N/A</v>
      </c>
      <c r="EB85" s="9" t="e">
        <f t="shared" si="122"/>
        <v>#N/A</v>
      </c>
      <c r="EC85" s="9" t="e">
        <f t="shared" si="123"/>
        <v>#N/A</v>
      </c>
      <c r="ED85" s="9" t="e">
        <f t="shared" si="124"/>
        <v>#N/A</v>
      </c>
      <c r="EE85" s="9" t="e">
        <f t="shared" si="125"/>
        <v>#N/A</v>
      </c>
      <c r="EF85" s="9" t="e">
        <f t="shared" si="126"/>
        <v>#N/A</v>
      </c>
      <c r="EG85" s="9" t="e">
        <f t="shared" si="127"/>
        <v>#N/A</v>
      </c>
      <c r="EH85" s="9" t="e">
        <f t="shared" si="128"/>
        <v>#N/A</v>
      </c>
    </row>
    <row r="86" spans="1:138" ht="15.75" customHeight="1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 t="shared" si="65"/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6"/>
        <v>86</v>
      </c>
      <c r="BY86" s="9">
        <f t="shared" si="67"/>
        <v>91</v>
      </c>
      <c r="BZ86" s="9">
        <f t="shared" si="68"/>
        <v>65</v>
      </c>
      <c r="CA86" s="9">
        <f t="shared" si="69"/>
        <v>66</v>
      </c>
      <c r="CB86" s="9">
        <f t="shared" si="70"/>
        <v>71</v>
      </c>
      <c r="CC86" s="9">
        <f t="shared" si="71"/>
        <v>63</v>
      </c>
      <c r="CD86" s="9">
        <f t="shared" si="72"/>
        <v>65</v>
      </c>
      <c r="CE86" s="9" t="e">
        <f t="shared" si="73"/>
        <v>#N/A</v>
      </c>
      <c r="CF86" s="9" t="e">
        <f t="shared" si="74"/>
        <v>#N/A</v>
      </c>
      <c r="CG86" s="9" t="e">
        <f t="shared" si="75"/>
        <v>#N/A</v>
      </c>
      <c r="CH86" s="9" t="e">
        <f t="shared" si="76"/>
        <v>#N/A</v>
      </c>
      <c r="CI86" s="9" t="e">
        <f t="shared" si="77"/>
        <v>#N/A</v>
      </c>
      <c r="CJ86" s="9" t="e">
        <f t="shared" si="78"/>
        <v>#N/A</v>
      </c>
      <c r="CK86" s="9" t="e">
        <f t="shared" si="79"/>
        <v>#N/A</v>
      </c>
      <c r="CL86" s="9" t="e">
        <f t="shared" si="80"/>
        <v>#N/A</v>
      </c>
      <c r="CM86" s="9" t="e">
        <f t="shared" si="81"/>
        <v>#N/A</v>
      </c>
      <c r="CN86" s="9" t="e">
        <f t="shared" si="82"/>
        <v>#N/A</v>
      </c>
      <c r="CO86" s="9" t="e">
        <f t="shared" si="83"/>
        <v>#N/A</v>
      </c>
      <c r="CP86" s="9" t="e">
        <f t="shared" si="84"/>
        <v>#N/A</v>
      </c>
      <c r="CQ86" s="9" t="e">
        <f t="shared" si="85"/>
        <v>#N/A</v>
      </c>
      <c r="CR86" s="9" t="e">
        <f t="shared" si="86"/>
        <v>#N/A</v>
      </c>
      <c r="CS86" s="9" t="e">
        <f t="shared" si="87"/>
        <v>#N/A</v>
      </c>
      <c r="CT86" s="9" t="e">
        <f t="shared" si="88"/>
        <v>#N/A</v>
      </c>
      <c r="CU86" s="9" t="e">
        <f t="shared" si="89"/>
        <v>#N/A</v>
      </c>
      <c r="CV86" s="9" t="e">
        <f t="shared" si="90"/>
        <v>#N/A</v>
      </c>
      <c r="CW86" s="9" t="e">
        <f t="shared" si="91"/>
        <v>#N/A</v>
      </c>
      <c r="CX86" s="9" t="e">
        <f t="shared" si="92"/>
        <v>#N/A</v>
      </c>
      <c r="CY86" s="9" t="e">
        <f t="shared" si="93"/>
        <v>#N/A</v>
      </c>
      <c r="CZ86" s="9" t="e">
        <f t="shared" si="94"/>
        <v>#N/A</v>
      </c>
      <c r="DA86" s="9" t="e">
        <f t="shared" si="95"/>
        <v>#N/A</v>
      </c>
      <c r="DB86" s="9" t="e">
        <f t="shared" si="96"/>
        <v>#N/A</v>
      </c>
      <c r="DC86" s="9" t="e">
        <f t="shared" si="97"/>
        <v>#N/A</v>
      </c>
      <c r="DD86" s="9" t="e">
        <f t="shared" si="98"/>
        <v>#N/A</v>
      </c>
      <c r="DE86" s="9" t="e">
        <f t="shared" si="99"/>
        <v>#N/A</v>
      </c>
      <c r="DF86" s="9" t="e">
        <f t="shared" si="100"/>
        <v>#N/A</v>
      </c>
      <c r="DG86" s="9" t="e">
        <f t="shared" si="101"/>
        <v>#N/A</v>
      </c>
      <c r="DH86" s="9" t="e">
        <f t="shared" si="102"/>
        <v>#N/A</v>
      </c>
      <c r="DI86" s="9" t="e">
        <f t="shared" si="103"/>
        <v>#N/A</v>
      </c>
      <c r="DJ86" s="9" t="e">
        <f t="shared" si="104"/>
        <v>#N/A</v>
      </c>
      <c r="DK86" s="9" t="e">
        <f t="shared" si="105"/>
        <v>#N/A</v>
      </c>
      <c r="DL86" s="9" t="e">
        <f t="shared" si="106"/>
        <v>#N/A</v>
      </c>
      <c r="DM86" s="9" t="e">
        <f t="shared" si="107"/>
        <v>#N/A</v>
      </c>
      <c r="DN86" s="9" t="e">
        <f t="shared" si="108"/>
        <v>#N/A</v>
      </c>
      <c r="DO86" s="9" t="e">
        <f t="shared" si="109"/>
        <v>#N/A</v>
      </c>
      <c r="DP86" s="9" t="e">
        <f t="shared" si="110"/>
        <v>#N/A</v>
      </c>
      <c r="DQ86" s="9" t="e">
        <f t="shared" si="111"/>
        <v>#N/A</v>
      </c>
      <c r="DR86" s="9" t="e">
        <f t="shared" si="112"/>
        <v>#N/A</v>
      </c>
      <c r="DS86" s="9" t="e">
        <f t="shared" si="113"/>
        <v>#N/A</v>
      </c>
      <c r="DT86" s="9" t="e">
        <f t="shared" si="114"/>
        <v>#N/A</v>
      </c>
      <c r="DU86" s="9" t="e">
        <f t="shared" si="115"/>
        <v>#N/A</v>
      </c>
      <c r="DV86" s="9" t="e">
        <f t="shared" si="116"/>
        <v>#N/A</v>
      </c>
      <c r="DW86" s="9" t="e">
        <f t="shared" si="117"/>
        <v>#N/A</v>
      </c>
      <c r="DX86" s="9" t="e">
        <f t="shared" si="118"/>
        <v>#N/A</v>
      </c>
      <c r="DY86" s="9" t="e">
        <f t="shared" si="119"/>
        <v>#N/A</v>
      </c>
      <c r="DZ86" s="9" t="e">
        <f t="shared" si="120"/>
        <v>#N/A</v>
      </c>
      <c r="EA86" s="9" t="e">
        <f t="shared" si="121"/>
        <v>#N/A</v>
      </c>
      <c r="EB86" s="9" t="e">
        <f t="shared" si="122"/>
        <v>#N/A</v>
      </c>
      <c r="EC86" s="9" t="e">
        <f t="shared" si="123"/>
        <v>#N/A</v>
      </c>
      <c r="ED86" s="9" t="e">
        <f t="shared" si="124"/>
        <v>#N/A</v>
      </c>
      <c r="EE86" s="9" t="e">
        <f t="shared" si="125"/>
        <v>#N/A</v>
      </c>
      <c r="EF86" s="9" t="e">
        <f t="shared" si="126"/>
        <v>#N/A</v>
      </c>
      <c r="EG86" s="9" t="e">
        <f t="shared" si="127"/>
        <v>#N/A</v>
      </c>
      <c r="EH86" s="9" t="e">
        <f t="shared" si="128"/>
        <v>#N/A</v>
      </c>
    </row>
    <row r="87" spans="1:138" ht="15.75" customHeight="1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 t="shared" si="65"/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6"/>
        <v>#N/A</v>
      </c>
      <c r="BY87" s="9">
        <f t="shared" si="67"/>
        <v>3</v>
      </c>
      <c r="BZ87" s="9">
        <f t="shared" si="68"/>
        <v>3</v>
      </c>
      <c r="CA87" s="9">
        <f t="shared" si="69"/>
        <v>4</v>
      </c>
      <c r="CB87" s="9" t="e">
        <f t="shared" si="70"/>
        <v>#N/A</v>
      </c>
      <c r="CC87" s="9">
        <f t="shared" si="71"/>
        <v>5</v>
      </c>
      <c r="CD87" s="9">
        <f t="shared" si="72"/>
        <v>7</v>
      </c>
      <c r="CE87" s="9" t="e">
        <f t="shared" si="73"/>
        <v>#N/A</v>
      </c>
      <c r="CF87" s="9" t="e">
        <f t="shared" si="74"/>
        <v>#N/A</v>
      </c>
      <c r="CG87" s="9" t="e">
        <f t="shared" si="75"/>
        <v>#N/A</v>
      </c>
      <c r="CH87" s="9" t="e">
        <f t="shared" si="76"/>
        <v>#N/A</v>
      </c>
      <c r="CI87" s="9" t="e">
        <f t="shared" si="77"/>
        <v>#N/A</v>
      </c>
      <c r="CJ87" s="9" t="e">
        <f t="shared" si="78"/>
        <v>#N/A</v>
      </c>
      <c r="CK87" s="9" t="e">
        <f t="shared" si="79"/>
        <v>#N/A</v>
      </c>
      <c r="CL87" s="9" t="e">
        <f t="shared" si="80"/>
        <v>#N/A</v>
      </c>
      <c r="CM87" s="9" t="e">
        <f t="shared" si="81"/>
        <v>#N/A</v>
      </c>
      <c r="CN87" s="9" t="e">
        <f t="shared" si="82"/>
        <v>#N/A</v>
      </c>
      <c r="CO87" s="9" t="e">
        <f t="shared" si="83"/>
        <v>#N/A</v>
      </c>
      <c r="CP87" s="9" t="e">
        <f t="shared" si="84"/>
        <v>#N/A</v>
      </c>
      <c r="CQ87" s="9" t="e">
        <f t="shared" si="85"/>
        <v>#N/A</v>
      </c>
      <c r="CR87" s="9" t="e">
        <f t="shared" si="86"/>
        <v>#N/A</v>
      </c>
      <c r="CS87" s="9" t="e">
        <f t="shared" si="87"/>
        <v>#N/A</v>
      </c>
      <c r="CT87" s="9" t="e">
        <f t="shared" si="88"/>
        <v>#N/A</v>
      </c>
      <c r="CU87" s="9" t="e">
        <f t="shared" si="89"/>
        <v>#N/A</v>
      </c>
      <c r="CV87" s="9" t="e">
        <f t="shared" si="90"/>
        <v>#N/A</v>
      </c>
      <c r="CW87" s="9" t="e">
        <f t="shared" si="91"/>
        <v>#N/A</v>
      </c>
      <c r="CX87" s="9" t="e">
        <f t="shared" si="92"/>
        <v>#N/A</v>
      </c>
      <c r="CY87" s="9" t="e">
        <f t="shared" si="93"/>
        <v>#N/A</v>
      </c>
      <c r="CZ87" s="9" t="e">
        <f t="shared" si="94"/>
        <v>#N/A</v>
      </c>
      <c r="DA87" s="9" t="e">
        <f t="shared" si="95"/>
        <v>#N/A</v>
      </c>
      <c r="DB87" s="9" t="e">
        <f t="shared" si="96"/>
        <v>#N/A</v>
      </c>
      <c r="DC87" s="9" t="e">
        <f t="shared" si="97"/>
        <v>#N/A</v>
      </c>
      <c r="DD87" s="9" t="e">
        <f t="shared" si="98"/>
        <v>#N/A</v>
      </c>
      <c r="DE87" s="9" t="e">
        <f t="shared" si="99"/>
        <v>#N/A</v>
      </c>
      <c r="DF87" s="9" t="e">
        <f t="shared" si="100"/>
        <v>#N/A</v>
      </c>
      <c r="DG87" s="9" t="e">
        <f t="shared" si="101"/>
        <v>#N/A</v>
      </c>
      <c r="DH87" s="9" t="e">
        <f t="shared" si="102"/>
        <v>#N/A</v>
      </c>
      <c r="DI87" s="9" t="e">
        <f t="shared" si="103"/>
        <v>#N/A</v>
      </c>
      <c r="DJ87" s="9" t="e">
        <f t="shared" si="104"/>
        <v>#N/A</v>
      </c>
      <c r="DK87" s="9" t="e">
        <f t="shared" si="105"/>
        <v>#N/A</v>
      </c>
      <c r="DL87" s="9" t="e">
        <f t="shared" si="106"/>
        <v>#N/A</v>
      </c>
      <c r="DM87" s="9" t="e">
        <f t="shared" si="107"/>
        <v>#N/A</v>
      </c>
      <c r="DN87" s="9" t="e">
        <f t="shared" si="108"/>
        <v>#N/A</v>
      </c>
      <c r="DO87" s="9" t="e">
        <f t="shared" si="109"/>
        <v>#N/A</v>
      </c>
      <c r="DP87" s="9" t="e">
        <f t="shared" si="110"/>
        <v>#N/A</v>
      </c>
      <c r="DQ87" s="9" t="e">
        <f t="shared" si="111"/>
        <v>#N/A</v>
      </c>
      <c r="DR87" s="9" t="e">
        <f t="shared" si="112"/>
        <v>#N/A</v>
      </c>
      <c r="DS87" s="9" t="e">
        <f t="shared" si="113"/>
        <v>#N/A</v>
      </c>
      <c r="DT87" s="9" t="e">
        <f t="shared" si="114"/>
        <v>#N/A</v>
      </c>
      <c r="DU87" s="9" t="e">
        <f t="shared" si="115"/>
        <v>#N/A</v>
      </c>
      <c r="DV87" s="9" t="e">
        <f t="shared" si="116"/>
        <v>#N/A</v>
      </c>
      <c r="DW87" s="9" t="e">
        <f t="shared" si="117"/>
        <v>#N/A</v>
      </c>
      <c r="DX87" s="9" t="e">
        <f t="shared" si="118"/>
        <v>#N/A</v>
      </c>
      <c r="DY87" s="9" t="e">
        <f t="shared" si="119"/>
        <v>#N/A</v>
      </c>
      <c r="DZ87" s="9" t="e">
        <f t="shared" si="120"/>
        <v>#N/A</v>
      </c>
      <c r="EA87" s="9" t="e">
        <f t="shared" si="121"/>
        <v>#N/A</v>
      </c>
      <c r="EB87" s="9" t="e">
        <f t="shared" si="122"/>
        <v>#N/A</v>
      </c>
      <c r="EC87" s="9" t="e">
        <f t="shared" si="123"/>
        <v>#N/A</v>
      </c>
      <c r="ED87" s="9" t="e">
        <f t="shared" si="124"/>
        <v>#N/A</v>
      </c>
      <c r="EE87" s="9" t="e">
        <f t="shared" si="125"/>
        <v>#N/A</v>
      </c>
      <c r="EF87" s="9" t="e">
        <f t="shared" si="126"/>
        <v>#N/A</v>
      </c>
      <c r="EG87" s="9" t="e">
        <f t="shared" si="127"/>
        <v>#N/A</v>
      </c>
      <c r="EH87" s="9" t="e">
        <f t="shared" si="128"/>
        <v>#N/A</v>
      </c>
    </row>
    <row r="88" spans="1:138" ht="15.75" customHeight="1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 t="shared" si="65"/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6"/>
        <v>67</v>
      </c>
      <c r="BY88" s="9">
        <f t="shared" si="67"/>
        <v>86</v>
      </c>
      <c r="BZ88" s="9">
        <f t="shared" si="68"/>
        <v>88</v>
      </c>
      <c r="CA88" s="9">
        <f t="shared" si="69"/>
        <v>90</v>
      </c>
      <c r="CB88" s="9">
        <f t="shared" si="70"/>
        <v>90</v>
      </c>
      <c r="CC88" s="9">
        <f t="shared" si="71"/>
        <v>91</v>
      </c>
      <c r="CD88" s="9">
        <f t="shared" si="72"/>
        <v>91</v>
      </c>
      <c r="CE88" s="9" t="e">
        <f t="shared" si="73"/>
        <v>#N/A</v>
      </c>
      <c r="CF88" s="9" t="e">
        <f t="shared" si="74"/>
        <v>#N/A</v>
      </c>
      <c r="CG88" s="9" t="e">
        <f t="shared" si="75"/>
        <v>#N/A</v>
      </c>
      <c r="CH88" s="9" t="e">
        <f t="shared" si="76"/>
        <v>#N/A</v>
      </c>
      <c r="CI88" s="9" t="e">
        <f t="shared" si="77"/>
        <v>#N/A</v>
      </c>
      <c r="CJ88" s="9" t="e">
        <f t="shared" si="78"/>
        <v>#N/A</v>
      </c>
      <c r="CK88" s="9" t="e">
        <f t="shared" si="79"/>
        <v>#N/A</v>
      </c>
      <c r="CL88" s="9" t="e">
        <f t="shared" si="80"/>
        <v>#N/A</v>
      </c>
      <c r="CM88" s="9" t="e">
        <f t="shared" si="81"/>
        <v>#N/A</v>
      </c>
      <c r="CN88" s="9" t="e">
        <f t="shared" si="82"/>
        <v>#N/A</v>
      </c>
      <c r="CO88" s="9" t="e">
        <f t="shared" si="83"/>
        <v>#N/A</v>
      </c>
      <c r="CP88" s="9" t="e">
        <f t="shared" si="84"/>
        <v>#N/A</v>
      </c>
      <c r="CQ88" s="9" t="e">
        <f t="shared" si="85"/>
        <v>#N/A</v>
      </c>
      <c r="CR88" s="9" t="e">
        <f t="shared" si="86"/>
        <v>#N/A</v>
      </c>
      <c r="CS88" s="9" t="e">
        <f t="shared" si="87"/>
        <v>#N/A</v>
      </c>
      <c r="CT88" s="9" t="e">
        <f t="shared" si="88"/>
        <v>#N/A</v>
      </c>
      <c r="CU88" s="9" t="e">
        <f t="shared" si="89"/>
        <v>#N/A</v>
      </c>
      <c r="CV88" s="9" t="e">
        <f t="shared" si="90"/>
        <v>#N/A</v>
      </c>
      <c r="CW88" s="9" t="e">
        <f t="shared" si="91"/>
        <v>#N/A</v>
      </c>
      <c r="CX88" s="9" t="e">
        <f t="shared" si="92"/>
        <v>#N/A</v>
      </c>
      <c r="CY88" s="9" t="e">
        <f t="shared" si="93"/>
        <v>#N/A</v>
      </c>
      <c r="CZ88" s="9" t="e">
        <f t="shared" si="94"/>
        <v>#N/A</v>
      </c>
      <c r="DA88" s="9" t="e">
        <f t="shared" si="95"/>
        <v>#N/A</v>
      </c>
      <c r="DB88" s="9" t="e">
        <f t="shared" si="96"/>
        <v>#N/A</v>
      </c>
      <c r="DC88" s="9" t="e">
        <f t="shared" si="97"/>
        <v>#N/A</v>
      </c>
      <c r="DD88" s="9" t="e">
        <f t="shared" si="98"/>
        <v>#N/A</v>
      </c>
      <c r="DE88" s="9" t="e">
        <f t="shared" si="99"/>
        <v>#N/A</v>
      </c>
      <c r="DF88" s="9" t="e">
        <f t="shared" si="100"/>
        <v>#N/A</v>
      </c>
      <c r="DG88" s="9" t="e">
        <f t="shared" si="101"/>
        <v>#N/A</v>
      </c>
      <c r="DH88" s="9" t="e">
        <f t="shared" si="102"/>
        <v>#N/A</v>
      </c>
      <c r="DI88" s="9" t="e">
        <f t="shared" si="103"/>
        <v>#N/A</v>
      </c>
      <c r="DJ88" s="9" t="e">
        <f t="shared" si="104"/>
        <v>#N/A</v>
      </c>
      <c r="DK88" s="9" t="e">
        <f t="shared" si="105"/>
        <v>#N/A</v>
      </c>
      <c r="DL88" s="9" t="e">
        <f t="shared" si="106"/>
        <v>#N/A</v>
      </c>
      <c r="DM88" s="9" t="e">
        <f t="shared" si="107"/>
        <v>#N/A</v>
      </c>
      <c r="DN88" s="9" t="e">
        <f t="shared" si="108"/>
        <v>#N/A</v>
      </c>
      <c r="DO88" s="9" t="e">
        <f t="shared" si="109"/>
        <v>#N/A</v>
      </c>
      <c r="DP88" s="9" t="e">
        <f t="shared" si="110"/>
        <v>#N/A</v>
      </c>
      <c r="DQ88" s="9" t="e">
        <f t="shared" si="111"/>
        <v>#N/A</v>
      </c>
      <c r="DR88" s="9" t="e">
        <f t="shared" si="112"/>
        <v>#N/A</v>
      </c>
      <c r="DS88" s="9" t="e">
        <f t="shared" si="113"/>
        <v>#N/A</v>
      </c>
      <c r="DT88" s="9" t="e">
        <f t="shared" si="114"/>
        <v>#N/A</v>
      </c>
      <c r="DU88" s="9" t="e">
        <f t="shared" si="115"/>
        <v>#N/A</v>
      </c>
      <c r="DV88" s="9" t="e">
        <f t="shared" si="116"/>
        <v>#N/A</v>
      </c>
      <c r="DW88" s="9" t="e">
        <f t="shared" si="117"/>
        <v>#N/A</v>
      </c>
      <c r="DX88" s="9" t="e">
        <f t="shared" si="118"/>
        <v>#N/A</v>
      </c>
      <c r="DY88" s="9" t="e">
        <f t="shared" si="119"/>
        <v>#N/A</v>
      </c>
      <c r="DZ88" s="9" t="e">
        <f t="shared" si="120"/>
        <v>#N/A</v>
      </c>
      <c r="EA88" s="9" t="e">
        <f t="shared" si="121"/>
        <v>#N/A</v>
      </c>
      <c r="EB88" s="9" t="e">
        <f t="shared" si="122"/>
        <v>#N/A</v>
      </c>
      <c r="EC88" s="9" t="e">
        <f t="shared" si="123"/>
        <v>#N/A</v>
      </c>
      <c r="ED88" s="9" t="e">
        <f t="shared" si="124"/>
        <v>#N/A</v>
      </c>
      <c r="EE88" s="9" t="e">
        <f t="shared" si="125"/>
        <v>#N/A</v>
      </c>
      <c r="EF88" s="9" t="e">
        <f t="shared" si="126"/>
        <v>#N/A</v>
      </c>
      <c r="EG88" s="9" t="e">
        <f t="shared" si="127"/>
        <v>#N/A</v>
      </c>
      <c r="EH88" s="9" t="e">
        <f t="shared" si="128"/>
        <v>#N/A</v>
      </c>
    </row>
    <row r="89" spans="1:138" ht="15.75" customHeight="1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 t="shared" si="65"/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6"/>
        <v>100</v>
      </c>
      <c r="BY89" s="9">
        <f t="shared" si="67"/>
        <v>100</v>
      </c>
      <c r="BZ89" s="9">
        <f t="shared" si="68"/>
        <v>100</v>
      </c>
      <c r="CA89" s="9">
        <f t="shared" si="69"/>
        <v>92</v>
      </c>
      <c r="CB89" s="9">
        <f t="shared" si="70"/>
        <v>92</v>
      </c>
      <c r="CC89" s="9">
        <f t="shared" si="71"/>
        <v>80</v>
      </c>
      <c r="CD89" s="9">
        <f t="shared" si="72"/>
        <v>74</v>
      </c>
      <c r="CE89" s="9" t="e">
        <f t="shared" si="73"/>
        <v>#N/A</v>
      </c>
      <c r="CF89" s="9" t="e">
        <f t="shared" si="74"/>
        <v>#N/A</v>
      </c>
      <c r="CG89" s="9" t="e">
        <f t="shared" si="75"/>
        <v>#N/A</v>
      </c>
      <c r="CH89" s="9" t="e">
        <f t="shared" si="76"/>
        <v>#N/A</v>
      </c>
      <c r="CI89" s="9" t="e">
        <f t="shared" si="77"/>
        <v>#N/A</v>
      </c>
      <c r="CJ89" s="9" t="e">
        <f t="shared" si="78"/>
        <v>#N/A</v>
      </c>
      <c r="CK89" s="9" t="e">
        <f t="shared" si="79"/>
        <v>#N/A</v>
      </c>
      <c r="CL89" s="9" t="e">
        <f t="shared" si="80"/>
        <v>#N/A</v>
      </c>
      <c r="CM89" s="9" t="e">
        <f t="shared" si="81"/>
        <v>#N/A</v>
      </c>
      <c r="CN89" s="9" t="e">
        <f t="shared" si="82"/>
        <v>#N/A</v>
      </c>
      <c r="CO89" s="9" t="e">
        <f t="shared" si="83"/>
        <v>#N/A</v>
      </c>
      <c r="CP89" s="9" t="e">
        <f t="shared" si="84"/>
        <v>#N/A</v>
      </c>
      <c r="CQ89" s="9" t="e">
        <f t="shared" si="85"/>
        <v>#N/A</v>
      </c>
      <c r="CR89" s="9" t="e">
        <f t="shared" si="86"/>
        <v>#N/A</v>
      </c>
      <c r="CS89" s="9" t="e">
        <f t="shared" si="87"/>
        <v>#N/A</v>
      </c>
      <c r="CT89" s="9" t="e">
        <f t="shared" si="88"/>
        <v>#N/A</v>
      </c>
      <c r="CU89" s="9" t="e">
        <f t="shared" si="89"/>
        <v>#N/A</v>
      </c>
      <c r="CV89" s="9" t="e">
        <f t="shared" si="90"/>
        <v>#N/A</v>
      </c>
      <c r="CW89" s="9" t="e">
        <f t="shared" si="91"/>
        <v>#N/A</v>
      </c>
      <c r="CX89" s="9" t="e">
        <f t="shared" si="92"/>
        <v>#N/A</v>
      </c>
      <c r="CY89" s="9" t="e">
        <f t="shared" si="93"/>
        <v>#N/A</v>
      </c>
      <c r="CZ89" s="9" t="e">
        <f t="shared" si="94"/>
        <v>#N/A</v>
      </c>
      <c r="DA89" s="9" t="e">
        <f t="shared" si="95"/>
        <v>#N/A</v>
      </c>
      <c r="DB89" s="9" t="e">
        <f t="shared" si="96"/>
        <v>#N/A</v>
      </c>
      <c r="DC89" s="9" t="e">
        <f t="shared" si="97"/>
        <v>#N/A</v>
      </c>
      <c r="DD89" s="9" t="e">
        <f t="shared" si="98"/>
        <v>#N/A</v>
      </c>
      <c r="DE89" s="9" t="e">
        <f t="shared" si="99"/>
        <v>#N/A</v>
      </c>
      <c r="DF89" s="9" t="e">
        <f t="shared" si="100"/>
        <v>#N/A</v>
      </c>
      <c r="DG89" s="9" t="e">
        <f t="shared" si="101"/>
        <v>#N/A</v>
      </c>
      <c r="DH89" s="9" t="e">
        <f t="shared" si="102"/>
        <v>#N/A</v>
      </c>
      <c r="DI89" s="9" t="e">
        <f t="shared" si="103"/>
        <v>#N/A</v>
      </c>
      <c r="DJ89" s="9" t="e">
        <f t="shared" si="104"/>
        <v>#N/A</v>
      </c>
      <c r="DK89" s="9" t="e">
        <f t="shared" si="105"/>
        <v>#N/A</v>
      </c>
      <c r="DL89" s="9" t="e">
        <f t="shared" si="106"/>
        <v>#N/A</v>
      </c>
      <c r="DM89" s="9" t="e">
        <f t="shared" si="107"/>
        <v>#N/A</v>
      </c>
      <c r="DN89" s="9" t="e">
        <f t="shared" si="108"/>
        <v>#N/A</v>
      </c>
      <c r="DO89" s="9" t="e">
        <f t="shared" si="109"/>
        <v>#N/A</v>
      </c>
      <c r="DP89" s="9" t="e">
        <f t="shared" si="110"/>
        <v>#N/A</v>
      </c>
      <c r="DQ89" s="9" t="e">
        <f t="shared" si="111"/>
        <v>#N/A</v>
      </c>
      <c r="DR89" s="9" t="e">
        <f t="shared" si="112"/>
        <v>#N/A</v>
      </c>
      <c r="DS89" s="9" t="e">
        <f t="shared" si="113"/>
        <v>#N/A</v>
      </c>
      <c r="DT89" s="9" t="e">
        <f t="shared" si="114"/>
        <v>#N/A</v>
      </c>
      <c r="DU89" s="9" t="e">
        <f t="shared" si="115"/>
        <v>#N/A</v>
      </c>
      <c r="DV89" s="9" t="e">
        <f t="shared" si="116"/>
        <v>#N/A</v>
      </c>
      <c r="DW89" s="9" t="e">
        <f t="shared" si="117"/>
        <v>#N/A</v>
      </c>
      <c r="DX89" s="9" t="e">
        <f t="shared" si="118"/>
        <v>#N/A</v>
      </c>
      <c r="DY89" s="9" t="e">
        <f t="shared" si="119"/>
        <v>#N/A</v>
      </c>
      <c r="DZ89" s="9" t="e">
        <f t="shared" si="120"/>
        <v>#N/A</v>
      </c>
      <c r="EA89" s="9" t="e">
        <f t="shared" si="121"/>
        <v>#N/A</v>
      </c>
      <c r="EB89" s="9" t="e">
        <f t="shared" si="122"/>
        <v>#N/A</v>
      </c>
      <c r="EC89" s="9" t="e">
        <f t="shared" si="123"/>
        <v>#N/A</v>
      </c>
      <c r="ED89" s="9" t="e">
        <f t="shared" si="124"/>
        <v>#N/A</v>
      </c>
      <c r="EE89" s="9" t="e">
        <f t="shared" si="125"/>
        <v>#N/A</v>
      </c>
      <c r="EF89" s="9" t="e">
        <f t="shared" si="126"/>
        <v>#N/A</v>
      </c>
      <c r="EG89" s="9" t="e">
        <f t="shared" si="127"/>
        <v>#N/A</v>
      </c>
      <c r="EH89" s="9" t="e">
        <f t="shared" si="128"/>
        <v>#N/A</v>
      </c>
    </row>
    <row r="90" spans="1:138" ht="15.75" customHeight="1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 t="shared" si="65"/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6"/>
        <v>18</v>
      </c>
      <c r="BY90" s="9">
        <f t="shared" si="67"/>
        <v>6</v>
      </c>
      <c r="BZ90" s="9">
        <f t="shared" si="68"/>
        <v>11</v>
      </c>
      <c r="CA90" s="9">
        <f t="shared" si="69"/>
        <v>10</v>
      </c>
      <c r="CB90" s="9">
        <f t="shared" si="70"/>
        <v>8</v>
      </c>
      <c r="CC90" s="9">
        <f t="shared" si="71"/>
        <v>9</v>
      </c>
      <c r="CD90" s="9">
        <f t="shared" si="72"/>
        <v>8</v>
      </c>
      <c r="CE90" s="9" t="e">
        <f t="shared" si="73"/>
        <v>#N/A</v>
      </c>
      <c r="CF90" s="9" t="e">
        <f t="shared" si="74"/>
        <v>#N/A</v>
      </c>
      <c r="CG90" s="9" t="e">
        <f t="shared" si="75"/>
        <v>#N/A</v>
      </c>
      <c r="CH90" s="9" t="e">
        <f t="shared" si="76"/>
        <v>#N/A</v>
      </c>
      <c r="CI90" s="9" t="e">
        <f t="shared" si="77"/>
        <v>#N/A</v>
      </c>
      <c r="CJ90" s="9" t="e">
        <f t="shared" si="78"/>
        <v>#N/A</v>
      </c>
      <c r="CK90" s="9" t="e">
        <f t="shared" si="79"/>
        <v>#N/A</v>
      </c>
      <c r="CL90" s="9" t="e">
        <f t="shared" si="80"/>
        <v>#N/A</v>
      </c>
      <c r="CM90" s="9" t="e">
        <f t="shared" si="81"/>
        <v>#N/A</v>
      </c>
      <c r="CN90" s="9" t="e">
        <f t="shared" si="82"/>
        <v>#N/A</v>
      </c>
      <c r="CO90" s="9" t="e">
        <f t="shared" si="83"/>
        <v>#N/A</v>
      </c>
      <c r="CP90" s="9" t="e">
        <f t="shared" si="84"/>
        <v>#N/A</v>
      </c>
      <c r="CQ90" s="9" t="e">
        <f t="shared" si="85"/>
        <v>#N/A</v>
      </c>
      <c r="CR90" s="9" t="e">
        <f t="shared" si="86"/>
        <v>#N/A</v>
      </c>
      <c r="CS90" s="9" t="e">
        <f t="shared" si="87"/>
        <v>#N/A</v>
      </c>
      <c r="CT90" s="9" t="e">
        <f t="shared" si="88"/>
        <v>#N/A</v>
      </c>
      <c r="CU90" s="9" t="e">
        <f t="shared" si="89"/>
        <v>#N/A</v>
      </c>
      <c r="CV90" s="9" t="e">
        <f t="shared" si="90"/>
        <v>#N/A</v>
      </c>
      <c r="CW90" s="9" t="e">
        <f t="shared" si="91"/>
        <v>#N/A</v>
      </c>
      <c r="CX90" s="9" t="e">
        <f t="shared" si="92"/>
        <v>#N/A</v>
      </c>
      <c r="CY90" s="9" t="e">
        <f t="shared" si="93"/>
        <v>#N/A</v>
      </c>
      <c r="CZ90" s="9" t="e">
        <f t="shared" si="94"/>
        <v>#N/A</v>
      </c>
      <c r="DA90" s="9" t="e">
        <f t="shared" si="95"/>
        <v>#N/A</v>
      </c>
      <c r="DB90" s="9" t="e">
        <f t="shared" si="96"/>
        <v>#N/A</v>
      </c>
      <c r="DC90" s="9" t="e">
        <f t="shared" si="97"/>
        <v>#N/A</v>
      </c>
      <c r="DD90" s="9" t="e">
        <f t="shared" si="98"/>
        <v>#N/A</v>
      </c>
      <c r="DE90" s="9" t="e">
        <f t="shared" si="99"/>
        <v>#N/A</v>
      </c>
      <c r="DF90" s="9" t="e">
        <f t="shared" si="100"/>
        <v>#N/A</v>
      </c>
      <c r="DG90" s="9" t="e">
        <f t="shared" si="101"/>
        <v>#N/A</v>
      </c>
      <c r="DH90" s="9" t="e">
        <f t="shared" si="102"/>
        <v>#N/A</v>
      </c>
      <c r="DI90" s="9" t="e">
        <f t="shared" si="103"/>
        <v>#N/A</v>
      </c>
      <c r="DJ90" s="9" t="e">
        <f t="shared" si="104"/>
        <v>#N/A</v>
      </c>
      <c r="DK90" s="9" t="e">
        <f t="shared" si="105"/>
        <v>#N/A</v>
      </c>
      <c r="DL90" s="9" t="e">
        <f t="shared" si="106"/>
        <v>#N/A</v>
      </c>
      <c r="DM90" s="9" t="e">
        <f t="shared" si="107"/>
        <v>#N/A</v>
      </c>
      <c r="DN90" s="9" t="e">
        <f t="shared" si="108"/>
        <v>#N/A</v>
      </c>
      <c r="DO90" s="9" t="e">
        <f t="shared" si="109"/>
        <v>#N/A</v>
      </c>
      <c r="DP90" s="9" t="e">
        <f t="shared" si="110"/>
        <v>#N/A</v>
      </c>
      <c r="DQ90" s="9" t="e">
        <f t="shared" si="111"/>
        <v>#N/A</v>
      </c>
      <c r="DR90" s="9" t="e">
        <f t="shared" si="112"/>
        <v>#N/A</v>
      </c>
      <c r="DS90" s="9" t="e">
        <f t="shared" si="113"/>
        <v>#N/A</v>
      </c>
      <c r="DT90" s="9" t="e">
        <f t="shared" si="114"/>
        <v>#N/A</v>
      </c>
      <c r="DU90" s="9" t="e">
        <f t="shared" si="115"/>
        <v>#N/A</v>
      </c>
      <c r="DV90" s="9" t="e">
        <f t="shared" si="116"/>
        <v>#N/A</v>
      </c>
      <c r="DW90" s="9" t="e">
        <f t="shared" si="117"/>
        <v>#N/A</v>
      </c>
      <c r="DX90" s="9" t="e">
        <f t="shared" si="118"/>
        <v>#N/A</v>
      </c>
      <c r="DY90" s="9" t="e">
        <f t="shared" si="119"/>
        <v>#N/A</v>
      </c>
      <c r="DZ90" s="9" t="e">
        <f t="shared" si="120"/>
        <v>#N/A</v>
      </c>
      <c r="EA90" s="9" t="e">
        <f t="shared" si="121"/>
        <v>#N/A</v>
      </c>
      <c r="EB90" s="9" t="e">
        <f t="shared" si="122"/>
        <v>#N/A</v>
      </c>
      <c r="EC90" s="9" t="e">
        <f t="shared" si="123"/>
        <v>#N/A</v>
      </c>
      <c r="ED90" s="9" t="e">
        <f t="shared" si="124"/>
        <v>#N/A</v>
      </c>
      <c r="EE90" s="9" t="e">
        <f t="shared" si="125"/>
        <v>#N/A</v>
      </c>
      <c r="EF90" s="9" t="e">
        <f t="shared" si="126"/>
        <v>#N/A</v>
      </c>
      <c r="EG90" s="9" t="e">
        <f t="shared" si="127"/>
        <v>#N/A</v>
      </c>
      <c r="EH90" s="9" t="e">
        <f t="shared" si="128"/>
        <v>#N/A</v>
      </c>
    </row>
    <row r="91" spans="1:138" ht="15.75" customHeight="1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 t="shared" si="65"/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6"/>
        <v>30</v>
      </c>
      <c r="BY91" s="9">
        <f t="shared" si="67"/>
        <v>74</v>
      </c>
      <c r="BZ91" s="9">
        <f t="shared" si="68"/>
        <v>74</v>
      </c>
      <c r="CA91" s="9">
        <f t="shared" si="69"/>
        <v>79</v>
      </c>
      <c r="CB91" s="9">
        <f t="shared" si="70"/>
        <v>82</v>
      </c>
      <c r="CC91" s="9">
        <f t="shared" si="71"/>
        <v>83</v>
      </c>
      <c r="CD91" s="9">
        <f t="shared" si="72"/>
        <v>83</v>
      </c>
      <c r="CE91" s="9" t="e">
        <f t="shared" si="73"/>
        <v>#N/A</v>
      </c>
      <c r="CF91" s="9" t="e">
        <f t="shared" si="74"/>
        <v>#N/A</v>
      </c>
      <c r="CG91" s="9" t="e">
        <f t="shared" si="75"/>
        <v>#N/A</v>
      </c>
      <c r="CH91" s="9" t="e">
        <f t="shared" si="76"/>
        <v>#N/A</v>
      </c>
      <c r="CI91" s="9" t="e">
        <f t="shared" si="77"/>
        <v>#N/A</v>
      </c>
      <c r="CJ91" s="9" t="e">
        <f t="shared" si="78"/>
        <v>#N/A</v>
      </c>
      <c r="CK91" s="9" t="e">
        <f t="shared" si="79"/>
        <v>#N/A</v>
      </c>
      <c r="CL91" s="9" t="e">
        <f t="shared" si="80"/>
        <v>#N/A</v>
      </c>
      <c r="CM91" s="9" t="e">
        <f t="shared" si="81"/>
        <v>#N/A</v>
      </c>
      <c r="CN91" s="9" t="e">
        <f t="shared" si="82"/>
        <v>#N/A</v>
      </c>
      <c r="CO91" s="9" t="e">
        <f t="shared" si="83"/>
        <v>#N/A</v>
      </c>
      <c r="CP91" s="9" t="e">
        <f t="shared" si="84"/>
        <v>#N/A</v>
      </c>
      <c r="CQ91" s="9" t="e">
        <f t="shared" si="85"/>
        <v>#N/A</v>
      </c>
      <c r="CR91" s="9" t="e">
        <f t="shared" si="86"/>
        <v>#N/A</v>
      </c>
      <c r="CS91" s="9" t="e">
        <f t="shared" si="87"/>
        <v>#N/A</v>
      </c>
      <c r="CT91" s="9" t="e">
        <f t="shared" si="88"/>
        <v>#N/A</v>
      </c>
      <c r="CU91" s="9" t="e">
        <f t="shared" si="89"/>
        <v>#N/A</v>
      </c>
      <c r="CV91" s="9" t="e">
        <f t="shared" si="90"/>
        <v>#N/A</v>
      </c>
      <c r="CW91" s="9" t="e">
        <f t="shared" si="91"/>
        <v>#N/A</v>
      </c>
      <c r="CX91" s="9" t="e">
        <f t="shared" si="92"/>
        <v>#N/A</v>
      </c>
      <c r="CY91" s="9" t="e">
        <f t="shared" si="93"/>
        <v>#N/A</v>
      </c>
      <c r="CZ91" s="9" t="e">
        <f t="shared" si="94"/>
        <v>#N/A</v>
      </c>
      <c r="DA91" s="9" t="e">
        <f t="shared" si="95"/>
        <v>#N/A</v>
      </c>
      <c r="DB91" s="9" t="e">
        <f t="shared" si="96"/>
        <v>#N/A</v>
      </c>
      <c r="DC91" s="9" t="e">
        <f t="shared" si="97"/>
        <v>#N/A</v>
      </c>
      <c r="DD91" s="9" t="e">
        <f t="shared" si="98"/>
        <v>#N/A</v>
      </c>
      <c r="DE91" s="9" t="e">
        <f t="shared" si="99"/>
        <v>#N/A</v>
      </c>
      <c r="DF91" s="9" t="e">
        <f t="shared" si="100"/>
        <v>#N/A</v>
      </c>
      <c r="DG91" s="9" t="e">
        <f t="shared" si="101"/>
        <v>#N/A</v>
      </c>
      <c r="DH91" s="9" t="e">
        <f t="shared" si="102"/>
        <v>#N/A</v>
      </c>
      <c r="DI91" s="9" t="e">
        <f t="shared" si="103"/>
        <v>#N/A</v>
      </c>
      <c r="DJ91" s="9" t="e">
        <f t="shared" si="104"/>
        <v>#N/A</v>
      </c>
      <c r="DK91" s="9" t="e">
        <f t="shared" si="105"/>
        <v>#N/A</v>
      </c>
      <c r="DL91" s="9" t="e">
        <f t="shared" si="106"/>
        <v>#N/A</v>
      </c>
      <c r="DM91" s="9" t="e">
        <f t="shared" si="107"/>
        <v>#N/A</v>
      </c>
      <c r="DN91" s="9" t="e">
        <f t="shared" si="108"/>
        <v>#N/A</v>
      </c>
      <c r="DO91" s="9" t="e">
        <f t="shared" si="109"/>
        <v>#N/A</v>
      </c>
      <c r="DP91" s="9" t="e">
        <f t="shared" si="110"/>
        <v>#N/A</v>
      </c>
      <c r="DQ91" s="9" t="e">
        <f t="shared" si="111"/>
        <v>#N/A</v>
      </c>
      <c r="DR91" s="9" t="e">
        <f t="shared" si="112"/>
        <v>#N/A</v>
      </c>
      <c r="DS91" s="9" t="e">
        <f t="shared" si="113"/>
        <v>#N/A</v>
      </c>
      <c r="DT91" s="9" t="e">
        <f t="shared" si="114"/>
        <v>#N/A</v>
      </c>
      <c r="DU91" s="9" t="e">
        <f t="shared" si="115"/>
        <v>#N/A</v>
      </c>
      <c r="DV91" s="9" t="e">
        <f t="shared" si="116"/>
        <v>#N/A</v>
      </c>
      <c r="DW91" s="9" t="e">
        <f t="shared" si="117"/>
        <v>#N/A</v>
      </c>
      <c r="DX91" s="9" t="e">
        <f t="shared" si="118"/>
        <v>#N/A</v>
      </c>
      <c r="DY91" s="9" t="e">
        <f t="shared" si="119"/>
        <v>#N/A</v>
      </c>
      <c r="DZ91" s="9" t="e">
        <f t="shared" si="120"/>
        <v>#N/A</v>
      </c>
      <c r="EA91" s="9" t="e">
        <f t="shared" si="121"/>
        <v>#N/A</v>
      </c>
      <c r="EB91" s="9" t="e">
        <f t="shared" si="122"/>
        <v>#N/A</v>
      </c>
      <c r="EC91" s="9" t="e">
        <f t="shared" si="123"/>
        <v>#N/A</v>
      </c>
      <c r="ED91" s="9" t="e">
        <f t="shared" si="124"/>
        <v>#N/A</v>
      </c>
      <c r="EE91" s="9" t="e">
        <f t="shared" si="125"/>
        <v>#N/A</v>
      </c>
      <c r="EF91" s="9" t="e">
        <f t="shared" si="126"/>
        <v>#N/A</v>
      </c>
      <c r="EG91" s="9" t="e">
        <f t="shared" si="127"/>
        <v>#N/A</v>
      </c>
      <c r="EH91" s="9" t="e">
        <f t="shared" si="128"/>
        <v>#N/A</v>
      </c>
    </row>
    <row r="92" spans="1:138" ht="15.75" customHeight="1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 t="shared" si="65"/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6"/>
        <v>70</v>
      </c>
      <c r="BY92" s="9">
        <f t="shared" si="67"/>
        <v>75</v>
      </c>
      <c r="BZ92" s="9">
        <f t="shared" si="68"/>
        <v>79</v>
      </c>
      <c r="CA92" s="9">
        <f t="shared" si="69"/>
        <v>55</v>
      </c>
      <c r="CB92" s="9">
        <f t="shared" si="70"/>
        <v>36</v>
      </c>
      <c r="CC92" s="9">
        <f t="shared" si="71"/>
        <v>37</v>
      </c>
      <c r="CD92" s="9">
        <f t="shared" si="72"/>
        <v>32</v>
      </c>
      <c r="CE92" s="9" t="e">
        <f t="shared" si="73"/>
        <v>#N/A</v>
      </c>
      <c r="CF92" s="9" t="e">
        <f t="shared" si="74"/>
        <v>#N/A</v>
      </c>
      <c r="CG92" s="9" t="e">
        <f t="shared" si="75"/>
        <v>#N/A</v>
      </c>
      <c r="CH92" s="9" t="e">
        <f t="shared" si="76"/>
        <v>#N/A</v>
      </c>
      <c r="CI92" s="9" t="e">
        <f t="shared" si="77"/>
        <v>#N/A</v>
      </c>
      <c r="CJ92" s="9" t="e">
        <f t="shared" si="78"/>
        <v>#N/A</v>
      </c>
      <c r="CK92" s="9" t="e">
        <f t="shared" si="79"/>
        <v>#N/A</v>
      </c>
      <c r="CL92" s="9" t="e">
        <f t="shared" si="80"/>
        <v>#N/A</v>
      </c>
      <c r="CM92" s="9" t="e">
        <f t="shared" si="81"/>
        <v>#N/A</v>
      </c>
      <c r="CN92" s="9" t="e">
        <f t="shared" si="82"/>
        <v>#N/A</v>
      </c>
      <c r="CO92" s="9" t="e">
        <f t="shared" si="83"/>
        <v>#N/A</v>
      </c>
      <c r="CP92" s="9" t="e">
        <f t="shared" si="84"/>
        <v>#N/A</v>
      </c>
      <c r="CQ92" s="9" t="e">
        <f t="shared" si="85"/>
        <v>#N/A</v>
      </c>
      <c r="CR92" s="9" t="e">
        <f t="shared" si="86"/>
        <v>#N/A</v>
      </c>
      <c r="CS92" s="9" t="e">
        <f t="shared" si="87"/>
        <v>#N/A</v>
      </c>
      <c r="CT92" s="9" t="e">
        <f t="shared" si="88"/>
        <v>#N/A</v>
      </c>
      <c r="CU92" s="9" t="e">
        <f t="shared" si="89"/>
        <v>#N/A</v>
      </c>
      <c r="CV92" s="9" t="e">
        <f t="shared" si="90"/>
        <v>#N/A</v>
      </c>
      <c r="CW92" s="9" t="e">
        <f t="shared" si="91"/>
        <v>#N/A</v>
      </c>
      <c r="CX92" s="9" t="e">
        <f t="shared" si="92"/>
        <v>#N/A</v>
      </c>
      <c r="CY92" s="9" t="e">
        <f t="shared" si="93"/>
        <v>#N/A</v>
      </c>
      <c r="CZ92" s="9" t="e">
        <f t="shared" si="94"/>
        <v>#N/A</v>
      </c>
      <c r="DA92" s="9" t="e">
        <f t="shared" si="95"/>
        <v>#N/A</v>
      </c>
      <c r="DB92" s="9" t="e">
        <f t="shared" si="96"/>
        <v>#N/A</v>
      </c>
      <c r="DC92" s="9" t="e">
        <f t="shared" si="97"/>
        <v>#N/A</v>
      </c>
      <c r="DD92" s="9" t="e">
        <f t="shared" si="98"/>
        <v>#N/A</v>
      </c>
      <c r="DE92" s="9" t="e">
        <f t="shared" si="99"/>
        <v>#N/A</v>
      </c>
      <c r="DF92" s="9" t="e">
        <f t="shared" si="100"/>
        <v>#N/A</v>
      </c>
      <c r="DG92" s="9" t="e">
        <f t="shared" si="101"/>
        <v>#N/A</v>
      </c>
      <c r="DH92" s="9" t="e">
        <f t="shared" si="102"/>
        <v>#N/A</v>
      </c>
      <c r="DI92" s="9" t="e">
        <f t="shared" si="103"/>
        <v>#N/A</v>
      </c>
      <c r="DJ92" s="9" t="e">
        <f t="shared" si="104"/>
        <v>#N/A</v>
      </c>
      <c r="DK92" s="9" t="e">
        <f t="shared" si="105"/>
        <v>#N/A</v>
      </c>
      <c r="DL92" s="9" t="e">
        <f t="shared" si="106"/>
        <v>#N/A</v>
      </c>
      <c r="DM92" s="9" t="e">
        <f t="shared" si="107"/>
        <v>#N/A</v>
      </c>
      <c r="DN92" s="9" t="e">
        <f t="shared" si="108"/>
        <v>#N/A</v>
      </c>
      <c r="DO92" s="9" t="e">
        <f t="shared" si="109"/>
        <v>#N/A</v>
      </c>
      <c r="DP92" s="9" t="e">
        <f t="shared" si="110"/>
        <v>#N/A</v>
      </c>
      <c r="DQ92" s="9" t="e">
        <f t="shared" si="111"/>
        <v>#N/A</v>
      </c>
      <c r="DR92" s="9" t="e">
        <f t="shared" si="112"/>
        <v>#N/A</v>
      </c>
      <c r="DS92" s="9" t="e">
        <f t="shared" si="113"/>
        <v>#N/A</v>
      </c>
      <c r="DT92" s="9" t="e">
        <f t="shared" si="114"/>
        <v>#N/A</v>
      </c>
      <c r="DU92" s="9" t="e">
        <f t="shared" si="115"/>
        <v>#N/A</v>
      </c>
      <c r="DV92" s="9" t="e">
        <f t="shared" si="116"/>
        <v>#N/A</v>
      </c>
      <c r="DW92" s="9" t="e">
        <f t="shared" si="117"/>
        <v>#N/A</v>
      </c>
      <c r="DX92" s="9" t="e">
        <f t="shared" si="118"/>
        <v>#N/A</v>
      </c>
      <c r="DY92" s="9" t="e">
        <f t="shared" si="119"/>
        <v>#N/A</v>
      </c>
      <c r="DZ92" s="9" t="e">
        <f t="shared" si="120"/>
        <v>#N/A</v>
      </c>
      <c r="EA92" s="9" t="e">
        <f t="shared" si="121"/>
        <v>#N/A</v>
      </c>
      <c r="EB92" s="9" t="e">
        <f t="shared" si="122"/>
        <v>#N/A</v>
      </c>
      <c r="EC92" s="9" t="e">
        <f t="shared" si="123"/>
        <v>#N/A</v>
      </c>
      <c r="ED92" s="9" t="e">
        <f t="shared" si="124"/>
        <v>#N/A</v>
      </c>
      <c r="EE92" s="9" t="e">
        <f t="shared" si="125"/>
        <v>#N/A</v>
      </c>
      <c r="EF92" s="9" t="e">
        <f t="shared" si="126"/>
        <v>#N/A</v>
      </c>
      <c r="EG92" s="9" t="e">
        <f t="shared" si="127"/>
        <v>#N/A</v>
      </c>
      <c r="EH92" s="9" t="e">
        <f t="shared" si="128"/>
        <v>#N/A</v>
      </c>
    </row>
    <row r="93" spans="1:138" ht="15.75" customHeight="1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 t="shared" si="65"/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6"/>
        <v>28</v>
      </c>
      <c r="BY93" s="9">
        <f t="shared" si="67"/>
        <v>23</v>
      </c>
      <c r="BZ93" s="9">
        <f t="shared" si="68"/>
        <v>21</v>
      </c>
      <c r="CA93" s="9">
        <f t="shared" si="69"/>
        <v>13</v>
      </c>
      <c r="CB93" s="9">
        <f t="shared" si="70"/>
        <v>18</v>
      </c>
      <c r="CC93" s="9">
        <f t="shared" si="71"/>
        <v>13</v>
      </c>
      <c r="CD93" s="9">
        <f t="shared" si="72"/>
        <v>11</v>
      </c>
      <c r="CE93" s="9" t="e">
        <f t="shared" si="73"/>
        <v>#N/A</v>
      </c>
      <c r="CF93" s="9" t="e">
        <f t="shared" si="74"/>
        <v>#N/A</v>
      </c>
      <c r="CG93" s="9" t="e">
        <f t="shared" si="75"/>
        <v>#N/A</v>
      </c>
      <c r="CH93" s="9" t="e">
        <f t="shared" si="76"/>
        <v>#N/A</v>
      </c>
      <c r="CI93" s="9" t="e">
        <f t="shared" si="77"/>
        <v>#N/A</v>
      </c>
      <c r="CJ93" s="9" t="e">
        <f t="shared" si="78"/>
        <v>#N/A</v>
      </c>
      <c r="CK93" s="9" t="e">
        <f t="shared" si="79"/>
        <v>#N/A</v>
      </c>
      <c r="CL93" s="9" t="e">
        <f t="shared" si="80"/>
        <v>#N/A</v>
      </c>
      <c r="CM93" s="9" t="e">
        <f t="shared" si="81"/>
        <v>#N/A</v>
      </c>
      <c r="CN93" s="9" t="e">
        <f t="shared" si="82"/>
        <v>#N/A</v>
      </c>
      <c r="CO93" s="9" t="e">
        <f t="shared" si="83"/>
        <v>#N/A</v>
      </c>
      <c r="CP93" s="9" t="e">
        <f t="shared" si="84"/>
        <v>#N/A</v>
      </c>
      <c r="CQ93" s="9" t="e">
        <f t="shared" si="85"/>
        <v>#N/A</v>
      </c>
      <c r="CR93" s="9" t="e">
        <f t="shared" si="86"/>
        <v>#N/A</v>
      </c>
      <c r="CS93" s="9" t="e">
        <f t="shared" si="87"/>
        <v>#N/A</v>
      </c>
      <c r="CT93" s="9" t="e">
        <f t="shared" si="88"/>
        <v>#N/A</v>
      </c>
      <c r="CU93" s="9" t="e">
        <f t="shared" si="89"/>
        <v>#N/A</v>
      </c>
      <c r="CV93" s="9" t="e">
        <f t="shared" si="90"/>
        <v>#N/A</v>
      </c>
      <c r="CW93" s="9" t="e">
        <f t="shared" si="91"/>
        <v>#N/A</v>
      </c>
      <c r="CX93" s="9" t="e">
        <f t="shared" si="92"/>
        <v>#N/A</v>
      </c>
      <c r="CY93" s="9" t="e">
        <f t="shared" si="93"/>
        <v>#N/A</v>
      </c>
      <c r="CZ93" s="9" t="e">
        <f t="shared" si="94"/>
        <v>#N/A</v>
      </c>
      <c r="DA93" s="9" t="e">
        <f t="shared" si="95"/>
        <v>#N/A</v>
      </c>
      <c r="DB93" s="9" t="e">
        <f t="shared" si="96"/>
        <v>#N/A</v>
      </c>
      <c r="DC93" s="9" t="e">
        <f t="shared" si="97"/>
        <v>#N/A</v>
      </c>
      <c r="DD93" s="9" t="e">
        <f t="shared" si="98"/>
        <v>#N/A</v>
      </c>
      <c r="DE93" s="9" t="e">
        <f t="shared" si="99"/>
        <v>#N/A</v>
      </c>
      <c r="DF93" s="9" t="e">
        <f t="shared" si="100"/>
        <v>#N/A</v>
      </c>
      <c r="DG93" s="9" t="e">
        <f t="shared" si="101"/>
        <v>#N/A</v>
      </c>
      <c r="DH93" s="9" t="e">
        <f t="shared" si="102"/>
        <v>#N/A</v>
      </c>
      <c r="DI93" s="9" t="e">
        <f t="shared" si="103"/>
        <v>#N/A</v>
      </c>
      <c r="DJ93" s="9" t="e">
        <f t="shared" si="104"/>
        <v>#N/A</v>
      </c>
      <c r="DK93" s="9" t="e">
        <f t="shared" si="105"/>
        <v>#N/A</v>
      </c>
      <c r="DL93" s="9" t="e">
        <f t="shared" si="106"/>
        <v>#N/A</v>
      </c>
      <c r="DM93" s="9" t="e">
        <f t="shared" si="107"/>
        <v>#N/A</v>
      </c>
      <c r="DN93" s="9" t="e">
        <f t="shared" si="108"/>
        <v>#N/A</v>
      </c>
      <c r="DO93" s="9" t="e">
        <f t="shared" si="109"/>
        <v>#N/A</v>
      </c>
      <c r="DP93" s="9" t="e">
        <f t="shared" si="110"/>
        <v>#N/A</v>
      </c>
      <c r="DQ93" s="9" t="e">
        <f t="shared" si="111"/>
        <v>#N/A</v>
      </c>
      <c r="DR93" s="9" t="e">
        <f t="shared" si="112"/>
        <v>#N/A</v>
      </c>
      <c r="DS93" s="9" t="e">
        <f t="shared" si="113"/>
        <v>#N/A</v>
      </c>
      <c r="DT93" s="9" t="e">
        <f t="shared" si="114"/>
        <v>#N/A</v>
      </c>
      <c r="DU93" s="9" t="e">
        <f t="shared" si="115"/>
        <v>#N/A</v>
      </c>
      <c r="DV93" s="9" t="e">
        <f t="shared" si="116"/>
        <v>#N/A</v>
      </c>
      <c r="DW93" s="9" t="e">
        <f t="shared" si="117"/>
        <v>#N/A</v>
      </c>
      <c r="DX93" s="9" t="e">
        <f t="shared" si="118"/>
        <v>#N/A</v>
      </c>
      <c r="DY93" s="9" t="e">
        <f t="shared" si="119"/>
        <v>#N/A</v>
      </c>
      <c r="DZ93" s="9" t="e">
        <f t="shared" si="120"/>
        <v>#N/A</v>
      </c>
      <c r="EA93" s="9" t="e">
        <f t="shared" si="121"/>
        <v>#N/A</v>
      </c>
      <c r="EB93" s="9" t="e">
        <f t="shared" si="122"/>
        <v>#N/A</v>
      </c>
      <c r="EC93" s="9" t="e">
        <f t="shared" si="123"/>
        <v>#N/A</v>
      </c>
      <c r="ED93" s="9" t="e">
        <f t="shared" si="124"/>
        <v>#N/A</v>
      </c>
      <c r="EE93" s="9" t="e">
        <f t="shared" si="125"/>
        <v>#N/A</v>
      </c>
      <c r="EF93" s="9" t="e">
        <f t="shared" si="126"/>
        <v>#N/A</v>
      </c>
      <c r="EG93" s="9" t="e">
        <f t="shared" si="127"/>
        <v>#N/A</v>
      </c>
      <c r="EH93" s="9" t="e">
        <f t="shared" si="128"/>
        <v>#N/A</v>
      </c>
    </row>
    <row r="94" spans="1:138" ht="15.75" customHeight="1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 t="shared" si="65"/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6"/>
        <v>46</v>
      </c>
      <c r="BY94" s="9">
        <f t="shared" si="67"/>
        <v>25</v>
      </c>
      <c r="BZ94" s="9">
        <f t="shared" si="68"/>
        <v>48</v>
      </c>
      <c r="CA94" s="9">
        <f t="shared" si="69"/>
        <v>54</v>
      </c>
      <c r="CB94" s="9">
        <f t="shared" si="70"/>
        <v>62</v>
      </c>
      <c r="CC94" s="9">
        <f t="shared" si="71"/>
        <v>67</v>
      </c>
      <c r="CD94" s="9">
        <f t="shared" si="72"/>
        <v>70</v>
      </c>
      <c r="CE94" s="9" t="e">
        <f t="shared" si="73"/>
        <v>#N/A</v>
      </c>
      <c r="CF94" s="9" t="e">
        <f t="shared" si="74"/>
        <v>#N/A</v>
      </c>
      <c r="CG94" s="9" t="e">
        <f t="shared" si="75"/>
        <v>#N/A</v>
      </c>
      <c r="CH94" s="9" t="e">
        <f t="shared" si="76"/>
        <v>#N/A</v>
      </c>
      <c r="CI94" s="9" t="e">
        <f t="shared" si="77"/>
        <v>#N/A</v>
      </c>
      <c r="CJ94" s="9" t="e">
        <f t="shared" si="78"/>
        <v>#N/A</v>
      </c>
      <c r="CK94" s="9" t="e">
        <f t="shared" si="79"/>
        <v>#N/A</v>
      </c>
      <c r="CL94" s="9" t="e">
        <f t="shared" si="80"/>
        <v>#N/A</v>
      </c>
      <c r="CM94" s="9" t="e">
        <f t="shared" si="81"/>
        <v>#N/A</v>
      </c>
      <c r="CN94" s="9" t="e">
        <f t="shared" si="82"/>
        <v>#N/A</v>
      </c>
      <c r="CO94" s="9" t="e">
        <f t="shared" si="83"/>
        <v>#N/A</v>
      </c>
      <c r="CP94" s="9" t="e">
        <f t="shared" si="84"/>
        <v>#N/A</v>
      </c>
      <c r="CQ94" s="9" t="e">
        <f t="shared" si="85"/>
        <v>#N/A</v>
      </c>
      <c r="CR94" s="9" t="e">
        <f t="shared" si="86"/>
        <v>#N/A</v>
      </c>
      <c r="CS94" s="9" t="e">
        <f t="shared" si="87"/>
        <v>#N/A</v>
      </c>
      <c r="CT94" s="9" t="e">
        <f t="shared" si="88"/>
        <v>#N/A</v>
      </c>
      <c r="CU94" s="9" t="e">
        <f t="shared" si="89"/>
        <v>#N/A</v>
      </c>
      <c r="CV94" s="9" t="e">
        <f t="shared" si="90"/>
        <v>#N/A</v>
      </c>
      <c r="CW94" s="9" t="e">
        <f t="shared" si="91"/>
        <v>#N/A</v>
      </c>
      <c r="CX94" s="9" t="e">
        <f t="shared" si="92"/>
        <v>#N/A</v>
      </c>
      <c r="CY94" s="9" t="e">
        <f t="shared" si="93"/>
        <v>#N/A</v>
      </c>
      <c r="CZ94" s="9" t="e">
        <f t="shared" si="94"/>
        <v>#N/A</v>
      </c>
      <c r="DA94" s="9" t="e">
        <f t="shared" si="95"/>
        <v>#N/A</v>
      </c>
      <c r="DB94" s="9" t="e">
        <f t="shared" si="96"/>
        <v>#N/A</v>
      </c>
      <c r="DC94" s="9" t="e">
        <f t="shared" si="97"/>
        <v>#N/A</v>
      </c>
      <c r="DD94" s="9" t="e">
        <f t="shared" si="98"/>
        <v>#N/A</v>
      </c>
      <c r="DE94" s="9" t="e">
        <f t="shared" si="99"/>
        <v>#N/A</v>
      </c>
      <c r="DF94" s="9" t="e">
        <f t="shared" si="100"/>
        <v>#N/A</v>
      </c>
      <c r="DG94" s="9" t="e">
        <f t="shared" si="101"/>
        <v>#N/A</v>
      </c>
      <c r="DH94" s="9" t="e">
        <f t="shared" si="102"/>
        <v>#N/A</v>
      </c>
      <c r="DI94" s="9" t="e">
        <f t="shared" si="103"/>
        <v>#N/A</v>
      </c>
      <c r="DJ94" s="9" t="e">
        <f t="shared" si="104"/>
        <v>#N/A</v>
      </c>
      <c r="DK94" s="9" t="e">
        <f t="shared" si="105"/>
        <v>#N/A</v>
      </c>
      <c r="DL94" s="9" t="e">
        <f t="shared" si="106"/>
        <v>#N/A</v>
      </c>
      <c r="DM94" s="9" t="e">
        <f t="shared" si="107"/>
        <v>#N/A</v>
      </c>
      <c r="DN94" s="9" t="e">
        <f t="shared" si="108"/>
        <v>#N/A</v>
      </c>
      <c r="DO94" s="9" t="e">
        <f t="shared" si="109"/>
        <v>#N/A</v>
      </c>
      <c r="DP94" s="9" t="e">
        <f t="shared" si="110"/>
        <v>#N/A</v>
      </c>
      <c r="DQ94" s="9" t="e">
        <f t="shared" si="111"/>
        <v>#N/A</v>
      </c>
      <c r="DR94" s="9" t="e">
        <f t="shared" si="112"/>
        <v>#N/A</v>
      </c>
      <c r="DS94" s="9" t="e">
        <f t="shared" si="113"/>
        <v>#N/A</v>
      </c>
      <c r="DT94" s="9" t="e">
        <f t="shared" si="114"/>
        <v>#N/A</v>
      </c>
      <c r="DU94" s="9" t="e">
        <f t="shared" si="115"/>
        <v>#N/A</v>
      </c>
      <c r="DV94" s="9" t="e">
        <f t="shared" si="116"/>
        <v>#N/A</v>
      </c>
      <c r="DW94" s="9" t="e">
        <f t="shared" si="117"/>
        <v>#N/A</v>
      </c>
      <c r="DX94" s="9" t="e">
        <f t="shared" si="118"/>
        <v>#N/A</v>
      </c>
      <c r="DY94" s="9" t="e">
        <f t="shared" si="119"/>
        <v>#N/A</v>
      </c>
      <c r="DZ94" s="9" t="e">
        <f t="shared" si="120"/>
        <v>#N/A</v>
      </c>
      <c r="EA94" s="9" t="e">
        <f t="shared" si="121"/>
        <v>#N/A</v>
      </c>
      <c r="EB94" s="9" t="e">
        <f t="shared" si="122"/>
        <v>#N/A</v>
      </c>
      <c r="EC94" s="9" t="e">
        <f t="shared" si="123"/>
        <v>#N/A</v>
      </c>
      <c r="ED94" s="9" t="e">
        <f t="shared" si="124"/>
        <v>#N/A</v>
      </c>
      <c r="EE94" s="9" t="e">
        <f t="shared" si="125"/>
        <v>#N/A</v>
      </c>
      <c r="EF94" s="9" t="e">
        <f t="shared" si="126"/>
        <v>#N/A</v>
      </c>
      <c r="EG94" s="9" t="e">
        <f t="shared" si="127"/>
        <v>#N/A</v>
      </c>
      <c r="EH94" s="9" t="e">
        <f t="shared" si="128"/>
        <v>#N/A</v>
      </c>
    </row>
    <row r="95" spans="1:138" ht="15.75" customHeight="1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 t="shared" si="65"/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6"/>
        <v>56</v>
      </c>
      <c r="BY95" s="9">
        <f t="shared" si="67"/>
        <v>35</v>
      </c>
      <c r="BZ95" s="9">
        <f t="shared" si="68"/>
        <v>33</v>
      </c>
      <c r="CA95" s="9">
        <f t="shared" si="69"/>
        <v>43</v>
      </c>
      <c r="CB95" s="9">
        <f t="shared" si="70"/>
        <v>47</v>
      </c>
      <c r="CC95" s="9">
        <f t="shared" si="71"/>
        <v>44</v>
      </c>
      <c r="CD95" s="9">
        <f t="shared" si="72"/>
        <v>46</v>
      </c>
      <c r="CE95" s="9" t="e">
        <f t="shared" si="73"/>
        <v>#N/A</v>
      </c>
      <c r="CF95" s="9" t="e">
        <f t="shared" si="74"/>
        <v>#N/A</v>
      </c>
      <c r="CG95" s="9" t="e">
        <f t="shared" si="75"/>
        <v>#N/A</v>
      </c>
      <c r="CH95" s="9" t="e">
        <f t="shared" si="76"/>
        <v>#N/A</v>
      </c>
      <c r="CI95" s="9" t="e">
        <f t="shared" si="77"/>
        <v>#N/A</v>
      </c>
      <c r="CJ95" s="9" t="e">
        <f t="shared" si="78"/>
        <v>#N/A</v>
      </c>
      <c r="CK95" s="9" t="e">
        <f t="shared" si="79"/>
        <v>#N/A</v>
      </c>
      <c r="CL95" s="9" t="e">
        <f t="shared" si="80"/>
        <v>#N/A</v>
      </c>
      <c r="CM95" s="9" t="e">
        <f t="shared" si="81"/>
        <v>#N/A</v>
      </c>
      <c r="CN95" s="9" t="e">
        <f t="shared" si="82"/>
        <v>#N/A</v>
      </c>
      <c r="CO95" s="9" t="e">
        <f t="shared" si="83"/>
        <v>#N/A</v>
      </c>
      <c r="CP95" s="9" t="e">
        <f t="shared" si="84"/>
        <v>#N/A</v>
      </c>
      <c r="CQ95" s="9" t="e">
        <f t="shared" si="85"/>
        <v>#N/A</v>
      </c>
      <c r="CR95" s="9" t="e">
        <f t="shared" si="86"/>
        <v>#N/A</v>
      </c>
      <c r="CS95" s="9" t="e">
        <f t="shared" si="87"/>
        <v>#N/A</v>
      </c>
      <c r="CT95" s="9" t="e">
        <f t="shared" si="88"/>
        <v>#N/A</v>
      </c>
      <c r="CU95" s="9" t="e">
        <f t="shared" si="89"/>
        <v>#N/A</v>
      </c>
      <c r="CV95" s="9" t="e">
        <f t="shared" si="90"/>
        <v>#N/A</v>
      </c>
      <c r="CW95" s="9" t="e">
        <f t="shared" si="91"/>
        <v>#N/A</v>
      </c>
      <c r="CX95" s="9" t="e">
        <f t="shared" si="92"/>
        <v>#N/A</v>
      </c>
      <c r="CY95" s="9" t="e">
        <f t="shared" si="93"/>
        <v>#N/A</v>
      </c>
      <c r="CZ95" s="9" t="e">
        <f t="shared" si="94"/>
        <v>#N/A</v>
      </c>
      <c r="DA95" s="9" t="e">
        <f t="shared" si="95"/>
        <v>#N/A</v>
      </c>
      <c r="DB95" s="9" t="e">
        <f t="shared" si="96"/>
        <v>#N/A</v>
      </c>
      <c r="DC95" s="9" t="e">
        <f t="shared" si="97"/>
        <v>#N/A</v>
      </c>
      <c r="DD95" s="9" t="e">
        <f t="shared" si="98"/>
        <v>#N/A</v>
      </c>
      <c r="DE95" s="9" t="e">
        <f t="shared" si="99"/>
        <v>#N/A</v>
      </c>
      <c r="DF95" s="9" t="e">
        <f t="shared" si="100"/>
        <v>#N/A</v>
      </c>
      <c r="DG95" s="9" t="e">
        <f t="shared" si="101"/>
        <v>#N/A</v>
      </c>
      <c r="DH95" s="9" t="e">
        <f t="shared" si="102"/>
        <v>#N/A</v>
      </c>
      <c r="DI95" s="9" t="e">
        <f t="shared" si="103"/>
        <v>#N/A</v>
      </c>
      <c r="DJ95" s="9" t="e">
        <f t="shared" si="104"/>
        <v>#N/A</v>
      </c>
      <c r="DK95" s="9" t="e">
        <f t="shared" si="105"/>
        <v>#N/A</v>
      </c>
      <c r="DL95" s="9" t="e">
        <f t="shared" si="106"/>
        <v>#N/A</v>
      </c>
      <c r="DM95" s="9" t="e">
        <f t="shared" si="107"/>
        <v>#N/A</v>
      </c>
      <c r="DN95" s="9" t="e">
        <f t="shared" si="108"/>
        <v>#N/A</v>
      </c>
      <c r="DO95" s="9" t="e">
        <f t="shared" si="109"/>
        <v>#N/A</v>
      </c>
      <c r="DP95" s="9" t="e">
        <f t="shared" si="110"/>
        <v>#N/A</v>
      </c>
      <c r="DQ95" s="9" t="e">
        <f t="shared" si="111"/>
        <v>#N/A</v>
      </c>
      <c r="DR95" s="9" t="e">
        <f t="shared" si="112"/>
        <v>#N/A</v>
      </c>
      <c r="DS95" s="9" t="e">
        <f t="shared" si="113"/>
        <v>#N/A</v>
      </c>
      <c r="DT95" s="9" t="e">
        <f t="shared" si="114"/>
        <v>#N/A</v>
      </c>
      <c r="DU95" s="9" t="e">
        <f t="shared" si="115"/>
        <v>#N/A</v>
      </c>
      <c r="DV95" s="9" t="e">
        <f t="shared" si="116"/>
        <v>#N/A</v>
      </c>
      <c r="DW95" s="9" t="e">
        <f t="shared" si="117"/>
        <v>#N/A</v>
      </c>
      <c r="DX95" s="9" t="e">
        <f t="shared" si="118"/>
        <v>#N/A</v>
      </c>
      <c r="DY95" s="9" t="e">
        <f t="shared" si="119"/>
        <v>#N/A</v>
      </c>
      <c r="DZ95" s="9" t="e">
        <f t="shared" si="120"/>
        <v>#N/A</v>
      </c>
      <c r="EA95" s="9" t="e">
        <f t="shared" si="121"/>
        <v>#N/A</v>
      </c>
      <c r="EB95" s="9" t="e">
        <f t="shared" si="122"/>
        <v>#N/A</v>
      </c>
      <c r="EC95" s="9" t="e">
        <f t="shared" si="123"/>
        <v>#N/A</v>
      </c>
      <c r="ED95" s="9" t="e">
        <f t="shared" si="124"/>
        <v>#N/A</v>
      </c>
      <c r="EE95" s="9" t="e">
        <f t="shared" si="125"/>
        <v>#N/A</v>
      </c>
      <c r="EF95" s="9" t="e">
        <f t="shared" si="126"/>
        <v>#N/A</v>
      </c>
      <c r="EG95" s="9" t="e">
        <f t="shared" si="127"/>
        <v>#N/A</v>
      </c>
      <c r="EH95" s="9" t="e">
        <f t="shared" si="128"/>
        <v>#N/A</v>
      </c>
    </row>
    <row r="96" spans="1:138" ht="15.75" customHeight="1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 t="shared" si="65"/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6"/>
        <v>48</v>
      </c>
      <c r="BY96" s="9">
        <f t="shared" si="67"/>
        <v>70</v>
      </c>
      <c r="BZ96" s="9">
        <f t="shared" si="68"/>
        <v>49</v>
      </c>
      <c r="CA96" s="9">
        <f t="shared" si="69"/>
        <v>39</v>
      </c>
      <c r="CB96" s="9">
        <f t="shared" si="70"/>
        <v>34</v>
      </c>
      <c r="CC96" s="9">
        <f t="shared" si="71"/>
        <v>34</v>
      </c>
      <c r="CD96" s="9">
        <f t="shared" si="72"/>
        <v>31</v>
      </c>
      <c r="CE96" s="9" t="e">
        <f t="shared" si="73"/>
        <v>#N/A</v>
      </c>
      <c r="CF96" s="9" t="e">
        <f t="shared" si="74"/>
        <v>#N/A</v>
      </c>
      <c r="CG96" s="9" t="e">
        <f t="shared" si="75"/>
        <v>#N/A</v>
      </c>
      <c r="CH96" s="9" t="e">
        <f t="shared" si="76"/>
        <v>#N/A</v>
      </c>
      <c r="CI96" s="9" t="e">
        <f t="shared" si="77"/>
        <v>#N/A</v>
      </c>
      <c r="CJ96" s="9" t="e">
        <f t="shared" si="78"/>
        <v>#N/A</v>
      </c>
      <c r="CK96" s="9" t="e">
        <f t="shared" si="79"/>
        <v>#N/A</v>
      </c>
      <c r="CL96" s="9" t="e">
        <f t="shared" si="80"/>
        <v>#N/A</v>
      </c>
      <c r="CM96" s="9" t="e">
        <f t="shared" si="81"/>
        <v>#N/A</v>
      </c>
      <c r="CN96" s="9" t="e">
        <f t="shared" si="82"/>
        <v>#N/A</v>
      </c>
      <c r="CO96" s="9" t="e">
        <f t="shared" si="83"/>
        <v>#N/A</v>
      </c>
      <c r="CP96" s="9" t="e">
        <f t="shared" si="84"/>
        <v>#N/A</v>
      </c>
      <c r="CQ96" s="9" t="e">
        <f t="shared" si="85"/>
        <v>#N/A</v>
      </c>
      <c r="CR96" s="9" t="e">
        <f t="shared" si="86"/>
        <v>#N/A</v>
      </c>
      <c r="CS96" s="9" t="e">
        <f t="shared" si="87"/>
        <v>#N/A</v>
      </c>
      <c r="CT96" s="9" t="e">
        <f t="shared" si="88"/>
        <v>#N/A</v>
      </c>
      <c r="CU96" s="9" t="e">
        <f t="shared" si="89"/>
        <v>#N/A</v>
      </c>
      <c r="CV96" s="9" t="e">
        <f t="shared" si="90"/>
        <v>#N/A</v>
      </c>
      <c r="CW96" s="9" t="e">
        <f t="shared" si="91"/>
        <v>#N/A</v>
      </c>
      <c r="CX96" s="9" t="e">
        <f t="shared" si="92"/>
        <v>#N/A</v>
      </c>
      <c r="CY96" s="9" t="e">
        <f t="shared" si="93"/>
        <v>#N/A</v>
      </c>
      <c r="CZ96" s="9" t="e">
        <f t="shared" si="94"/>
        <v>#N/A</v>
      </c>
      <c r="DA96" s="9" t="e">
        <f t="shared" si="95"/>
        <v>#N/A</v>
      </c>
      <c r="DB96" s="9" t="e">
        <f t="shared" si="96"/>
        <v>#N/A</v>
      </c>
      <c r="DC96" s="9" t="e">
        <f t="shared" si="97"/>
        <v>#N/A</v>
      </c>
      <c r="DD96" s="9" t="e">
        <f t="shared" si="98"/>
        <v>#N/A</v>
      </c>
      <c r="DE96" s="9" t="e">
        <f t="shared" si="99"/>
        <v>#N/A</v>
      </c>
      <c r="DF96" s="9" t="e">
        <f t="shared" si="100"/>
        <v>#N/A</v>
      </c>
      <c r="DG96" s="9" t="e">
        <f t="shared" si="101"/>
        <v>#N/A</v>
      </c>
      <c r="DH96" s="9" t="e">
        <f t="shared" si="102"/>
        <v>#N/A</v>
      </c>
      <c r="DI96" s="9" t="e">
        <f t="shared" si="103"/>
        <v>#N/A</v>
      </c>
      <c r="DJ96" s="9" t="e">
        <f t="shared" si="104"/>
        <v>#N/A</v>
      </c>
      <c r="DK96" s="9" t="e">
        <f t="shared" si="105"/>
        <v>#N/A</v>
      </c>
      <c r="DL96" s="9" t="e">
        <f t="shared" si="106"/>
        <v>#N/A</v>
      </c>
      <c r="DM96" s="9" t="e">
        <f t="shared" si="107"/>
        <v>#N/A</v>
      </c>
      <c r="DN96" s="9" t="e">
        <f t="shared" si="108"/>
        <v>#N/A</v>
      </c>
      <c r="DO96" s="9" t="e">
        <f t="shared" si="109"/>
        <v>#N/A</v>
      </c>
      <c r="DP96" s="9" t="e">
        <f t="shared" si="110"/>
        <v>#N/A</v>
      </c>
      <c r="DQ96" s="9" t="e">
        <f t="shared" si="111"/>
        <v>#N/A</v>
      </c>
      <c r="DR96" s="9" t="e">
        <f t="shared" si="112"/>
        <v>#N/A</v>
      </c>
      <c r="DS96" s="9" t="e">
        <f t="shared" si="113"/>
        <v>#N/A</v>
      </c>
      <c r="DT96" s="9" t="e">
        <f t="shared" si="114"/>
        <v>#N/A</v>
      </c>
      <c r="DU96" s="9" t="e">
        <f t="shared" si="115"/>
        <v>#N/A</v>
      </c>
      <c r="DV96" s="9" t="e">
        <f t="shared" si="116"/>
        <v>#N/A</v>
      </c>
      <c r="DW96" s="9" t="e">
        <f t="shared" si="117"/>
        <v>#N/A</v>
      </c>
      <c r="DX96" s="9" t="e">
        <f t="shared" si="118"/>
        <v>#N/A</v>
      </c>
      <c r="DY96" s="9" t="e">
        <f t="shared" si="119"/>
        <v>#N/A</v>
      </c>
      <c r="DZ96" s="9" t="e">
        <f t="shared" si="120"/>
        <v>#N/A</v>
      </c>
      <c r="EA96" s="9" t="e">
        <f t="shared" si="121"/>
        <v>#N/A</v>
      </c>
      <c r="EB96" s="9" t="e">
        <f t="shared" si="122"/>
        <v>#N/A</v>
      </c>
      <c r="EC96" s="9" t="e">
        <f t="shared" si="123"/>
        <v>#N/A</v>
      </c>
      <c r="ED96" s="9" t="e">
        <f t="shared" si="124"/>
        <v>#N/A</v>
      </c>
      <c r="EE96" s="9" t="e">
        <f t="shared" si="125"/>
        <v>#N/A</v>
      </c>
      <c r="EF96" s="9" t="e">
        <f t="shared" si="126"/>
        <v>#N/A</v>
      </c>
      <c r="EG96" s="9" t="e">
        <f t="shared" si="127"/>
        <v>#N/A</v>
      </c>
      <c r="EH96" s="9" t="e">
        <f t="shared" si="128"/>
        <v>#N/A</v>
      </c>
    </row>
    <row r="97" spans="1:138" ht="15.75" customHeight="1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 t="shared" si="65"/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6"/>
        <v>23</v>
      </c>
      <c r="BY97" s="9">
        <f t="shared" si="67"/>
        <v>28</v>
      </c>
      <c r="BZ97" s="9">
        <f t="shared" si="68"/>
        <v>55</v>
      </c>
      <c r="CA97" s="9">
        <f t="shared" si="69"/>
        <v>69</v>
      </c>
      <c r="CB97" s="9">
        <f t="shared" si="70"/>
        <v>74</v>
      </c>
      <c r="CC97" s="9">
        <f t="shared" si="71"/>
        <v>75</v>
      </c>
      <c r="CD97" s="9">
        <f t="shared" si="72"/>
        <v>77</v>
      </c>
      <c r="CE97" s="9" t="e">
        <f t="shared" si="73"/>
        <v>#N/A</v>
      </c>
      <c r="CF97" s="9" t="e">
        <f t="shared" si="74"/>
        <v>#N/A</v>
      </c>
      <c r="CG97" s="9" t="e">
        <f t="shared" si="75"/>
        <v>#N/A</v>
      </c>
      <c r="CH97" s="9" t="e">
        <f t="shared" si="76"/>
        <v>#N/A</v>
      </c>
      <c r="CI97" s="9" t="e">
        <f t="shared" si="77"/>
        <v>#N/A</v>
      </c>
      <c r="CJ97" s="9" t="e">
        <f t="shared" si="78"/>
        <v>#N/A</v>
      </c>
      <c r="CK97" s="9" t="e">
        <f t="shared" si="79"/>
        <v>#N/A</v>
      </c>
      <c r="CL97" s="9" t="e">
        <f t="shared" si="80"/>
        <v>#N/A</v>
      </c>
      <c r="CM97" s="9" t="e">
        <f t="shared" si="81"/>
        <v>#N/A</v>
      </c>
      <c r="CN97" s="9" t="e">
        <f t="shared" si="82"/>
        <v>#N/A</v>
      </c>
      <c r="CO97" s="9" t="e">
        <f t="shared" si="83"/>
        <v>#N/A</v>
      </c>
      <c r="CP97" s="9" t="e">
        <f t="shared" si="84"/>
        <v>#N/A</v>
      </c>
      <c r="CQ97" s="9" t="e">
        <f t="shared" si="85"/>
        <v>#N/A</v>
      </c>
      <c r="CR97" s="9" t="e">
        <f t="shared" si="86"/>
        <v>#N/A</v>
      </c>
      <c r="CS97" s="9" t="e">
        <f t="shared" si="87"/>
        <v>#N/A</v>
      </c>
      <c r="CT97" s="9" t="e">
        <f t="shared" si="88"/>
        <v>#N/A</v>
      </c>
      <c r="CU97" s="9" t="e">
        <f t="shared" si="89"/>
        <v>#N/A</v>
      </c>
      <c r="CV97" s="9" t="e">
        <f t="shared" si="90"/>
        <v>#N/A</v>
      </c>
      <c r="CW97" s="9" t="e">
        <f t="shared" si="91"/>
        <v>#N/A</v>
      </c>
      <c r="CX97" s="9" t="e">
        <f t="shared" si="92"/>
        <v>#N/A</v>
      </c>
      <c r="CY97" s="9" t="e">
        <f t="shared" si="93"/>
        <v>#N/A</v>
      </c>
      <c r="CZ97" s="9" t="e">
        <f t="shared" si="94"/>
        <v>#N/A</v>
      </c>
      <c r="DA97" s="9" t="e">
        <f t="shared" si="95"/>
        <v>#N/A</v>
      </c>
      <c r="DB97" s="9" t="e">
        <f t="shared" si="96"/>
        <v>#N/A</v>
      </c>
      <c r="DC97" s="9" t="e">
        <f t="shared" si="97"/>
        <v>#N/A</v>
      </c>
      <c r="DD97" s="9" t="e">
        <f t="shared" si="98"/>
        <v>#N/A</v>
      </c>
      <c r="DE97" s="9" t="e">
        <f t="shared" si="99"/>
        <v>#N/A</v>
      </c>
      <c r="DF97" s="9" t="e">
        <f t="shared" si="100"/>
        <v>#N/A</v>
      </c>
      <c r="DG97" s="9" t="e">
        <f t="shared" si="101"/>
        <v>#N/A</v>
      </c>
      <c r="DH97" s="9" t="e">
        <f t="shared" si="102"/>
        <v>#N/A</v>
      </c>
      <c r="DI97" s="9" t="e">
        <f t="shared" si="103"/>
        <v>#N/A</v>
      </c>
      <c r="DJ97" s="9" t="e">
        <f t="shared" si="104"/>
        <v>#N/A</v>
      </c>
      <c r="DK97" s="9" t="e">
        <f t="shared" si="105"/>
        <v>#N/A</v>
      </c>
      <c r="DL97" s="9" t="e">
        <f t="shared" si="106"/>
        <v>#N/A</v>
      </c>
      <c r="DM97" s="9" t="e">
        <f t="shared" si="107"/>
        <v>#N/A</v>
      </c>
      <c r="DN97" s="9" t="e">
        <f t="shared" si="108"/>
        <v>#N/A</v>
      </c>
      <c r="DO97" s="9" t="e">
        <f t="shared" si="109"/>
        <v>#N/A</v>
      </c>
      <c r="DP97" s="9" t="e">
        <f t="shared" si="110"/>
        <v>#N/A</v>
      </c>
      <c r="DQ97" s="9" t="e">
        <f t="shared" si="111"/>
        <v>#N/A</v>
      </c>
      <c r="DR97" s="9" t="e">
        <f t="shared" si="112"/>
        <v>#N/A</v>
      </c>
      <c r="DS97" s="9" t="e">
        <f t="shared" si="113"/>
        <v>#N/A</v>
      </c>
      <c r="DT97" s="9" t="e">
        <f t="shared" si="114"/>
        <v>#N/A</v>
      </c>
      <c r="DU97" s="9" t="e">
        <f t="shared" si="115"/>
        <v>#N/A</v>
      </c>
      <c r="DV97" s="9" t="e">
        <f t="shared" si="116"/>
        <v>#N/A</v>
      </c>
      <c r="DW97" s="9" t="e">
        <f t="shared" si="117"/>
        <v>#N/A</v>
      </c>
      <c r="DX97" s="9" t="e">
        <f t="shared" si="118"/>
        <v>#N/A</v>
      </c>
      <c r="DY97" s="9" t="e">
        <f t="shared" si="119"/>
        <v>#N/A</v>
      </c>
      <c r="DZ97" s="9" t="e">
        <f t="shared" si="120"/>
        <v>#N/A</v>
      </c>
      <c r="EA97" s="9" t="e">
        <f t="shared" si="121"/>
        <v>#N/A</v>
      </c>
      <c r="EB97" s="9" t="e">
        <f t="shared" si="122"/>
        <v>#N/A</v>
      </c>
      <c r="EC97" s="9" t="e">
        <f t="shared" si="123"/>
        <v>#N/A</v>
      </c>
      <c r="ED97" s="9" t="e">
        <f t="shared" si="124"/>
        <v>#N/A</v>
      </c>
      <c r="EE97" s="9" t="e">
        <f t="shared" si="125"/>
        <v>#N/A</v>
      </c>
      <c r="EF97" s="9" t="e">
        <f t="shared" si="126"/>
        <v>#N/A</v>
      </c>
      <c r="EG97" s="9" t="e">
        <f t="shared" si="127"/>
        <v>#N/A</v>
      </c>
      <c r="EH97" s="9" t="e">
        <f t="shared" si="128"/>
        <v>#N/A</v>
      </c>
    </row>
    <row r="98" spans="1:138" ht="15.75" customHeight="1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 t="shared" si="65"/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6"/>
        <v>74</v>
      </c>
      <c r="BY98" s="9">
        <f t="shared" si="67"/>
        <v>56</v>
      </c>
      <c r="BZ98" s="9">
        <f t="shared" si="68"/>
        <v>42</v>
      </c>
      <c r="CA98" s="9">
        <f t="shared" si="69"/>
        <v>30</v>
      </c>
      <c r="CB98" s="9">
        <f t="shared" si="70"/>
        <v>23</v>
      </c>
      <c r="CC98" s="9">
        <f t="shared" si="71"/>
        <v>22</v>
      </c>
      <c r="CD98" s="9">
        <f t="shared" si="72"/>
        <v>23</v>
      </c>
      <c r="CE98" s="9" t="e">
        <f t="shared" si="73"/>
        <v>#N/A</v>
      </c>
      <c r="CF98" s="9" t="e">
        <f t="shared" si="74"/>
        <v>#N/A</v>
      </c>
      <c r="CG98" s="9" t="e">
        <f t="shared" si="75"/>
        <v>#N/A</v>
      </c>
      <c r="CH98" s="9" t="e">
        <f t="shared" si="76"/>
        <v>#N/A</v>
      </c>
      <c r="CI98" s="9" t="e">
        <f t="shared" si="77"/>
        <v>#N/A</v>
      </c>
      <c r="CJ98" s="9" t="e">
        <f t="shared" si="78"/>
        <v>#N/A</v>
      </c>
      <c r="CK98" s="9" t="e">
        <f t="shared" si="79"/>
        <v>#N/A</v>
      </c>
      <c r="CL98" s="9" t="e">
        <f t="shared" si="80"/>
        <v>#N/A</v>
      </c>
      <c r="CM98" s="9" t="e">
        <f t="shared" si="81"/>
        <v>#N/A</v>
      </c>
      <c r="CN98" s="9" t="e">
        <f t="shared" si="82"/>
        <v>#N/A</v>
      </c>
      <c r="CO98" s="9" t="e">
        <f t="shared" si="83"/>
        <v>#N/A</v>
      </c>
      <c r="CP98" s="9" t="e">
        <f t="shared" si="84"/>
        <v>#N/A</v>
      </c>
      <c r="CQ98" s="9" t="e">
        <f t="shared" si="85"/>
        <v>#N/A</v>
      </c>
      <c r="CR98" s="9" t="e">
        <f t="shared" si="86"/>
        <v>#N/A</v>
      </c>
      <c r="CS98" s="9" t="e">
        <f t="shared" si="87"/>
        <v>#N/A</v>
      </c>
      <c r="CT98" s="9" t="e">
        <f t="shared" si="88"/>
        <v>#N/A</v>
      </c>
      <c r="CU98" s="9" t="e">
        <f t="shared" si="89"/>
        <v>#N/A</v>
      </c>
      <c r="CV98" s="9" t="e">
        <f t="shared" si="90"/>
        <v>#N/A</v>
      </c>
      <c r="CW98" s="9" t="e">
        <f t="shared" si="91"/>
        <v>#N/A</v>
      </c>
      <c r="CX98" s="9" t="e">
        <f t="shared" si="92"/>
        <v>#N/A</v>
      </c>
      <c r="CY98" s="9" t="e">
        <f t="shared" si="93"/>
        <v>#N/A</v>
      </c>
      <c r="CZ98" s="9" t="e">
        <f t="shared" si="94"/>
        <v>#N/A</v>
      </c>
      <c r="DA98" s="9" t="e">
        <f t="shared" si="95"/>
        <v>#N/A</v>
      </c>
      <c r="DB98" s="9" t="e">
        <f t="shared" si="96"/>
        <v>#N/A</v>
      </c>
      <c r="DC98" s="9" t="e">
        <f t="shared" si="97"/>
        <v>#N/A</v>
      </c>
      <c r="DD98" s="9" t="e">
        <f t="shared" si="98"/>
        <v>#N/A</v>
      </c>
      <c r="DE98" s="9" t="e">
        <f t="shared" si="99"/>
        <v>#N/A</v>
      </c>
      <c r="DF98" s="9" t="e">
        <f t="shared" si="100"/>
        <v>#N/A</v>
      </c>
      <c r="DG98" s="9" t="e">
        <f t="shared" si="101"/>
        <v>#N/A</v>
      </c>
      <c r="DH98" s="9" t="e">
        <f t="shared" si="102"/>
        <v>#N/A</v>
      </c>
      <c r="DI98" s="9" t="e">
        <f t="shared" si="103"/>
        <v>#N/A</v>
      </c>
      <c r="DJ98" s="9" t="e">
        <f t="shared" si="104"/>
        <v>#N/A</v>
      </c>
      <c r="DK98" s="9" t="e">
        <f t="shared" si="105"/>
        <v>#N/A</v>
      </c>
      <c r="DL98" s="9" t="e">
        <f t="shared" si="106"/>
        <v>#N/A</v>
      </c>
      <c r="DM98" s="9" t="e">
        <f t="shared" si="107"/>
        <v>#N/A</v>
      </c>
      <c r="DN98" s="9" t="e">
        <f t="shared" si="108"/>
        <v>#N/A</v>
      </c>
      <c r="DO98" s="9" t="e">
        <f t="shared" si="109"/>
        <v>#N/A</v>
      </c>
      <c r="DP98" s="9" t="e">
        <f t="shared" si="110"/>
        <v>#N/A</v>
      </c>
      <c r="DQ98" s="9" t="e">
        <f t="shared" si="111"/>
        <v>#N/A</v>
      </c>
      <c r="DR98" s="9" t="e">
        <f t="shared" si="112"/>
        <v>#N/A</v>
      </c>
      <c r="DS98" s="9" t="e">
        <f t="shared" si="113"/>
        <v>#N/A</v>
      </c>
      <c r="DT98" s="9" t="e">
        <f t="shared" si="114"/>
        <v>#N/A</v>
      </c>
      <c r="DU98" s="9" t="e">
        <f t="shared" si="115"/>
        <v>#N/A</v>
      </c>
      <c r="DV98" s="9" t="e">
        <f t="shared" si="116"/>
        <v>#N/A</v>
      </c>
      <c r="DW98" s="9" t="e">
        <f t="shared" si="117"/>
        <v>#N/A</v>
      </c>
      <c r="DX98" s="9" t="e">
        <f t="shared" si="118"/>
        <v>#N/A</v>
      </c>
      <c r="DY98" s="9" t="e">
        <f t="shared" si="119"/>
        <v>#N/A</v>
      </c>
      <c r="DZ98" s="9" t="e">
        <f t="shared" si="120"/>
        <v>#N/A</v>
      </c>
      <c r="EA98" s="9" t="e">
        <f t="shared" si="121"/>
        <v>#N/A</v>
      </c>
      <c r="EB98" s="9" t="e">
        <f t="shared" si="122"/>
        <v>#N/A</v>
      </c>
      <c r="EC98" s="9" t="e">
        <f t="shared" si="123"/>
        <v>#N/A</v>
      </c>
      <c r="ED98" s="9" t="e">
        <f t="shared" si="124"/>
        <v>#N/A</v>
      </c>
      <c r="EE98" s="9" t="e">
        <f t="shared" si="125"/>
        <v>#N/A</v>
      </c>
      <c r="EF98" s="9" t="e">
        <f t="shared" si="126"/>
        <v>#N/A</v>
      </c>
      <c r="EG98" s="9" t="e">
        <f t="shared" si="127"/>
        <v>#N/A</v>
      </c>
      <c r="EH98" s="9" t="e">
        <f t="shared" si="128"/>
        <v>#N/A</v>
      </c>
    </row>
    <row r="99" spans="1:138" ht="15.75" customHeight="1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 t="shared" ref="E99:E130" si="129"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6"/>
        <v>81</v>
      </c>
      <c r="BY99" s="9">
        <f t="shared" si="67"/>
        <v>63</v>
      </c>
      <c r="BZ99" s="9">
        <f t="shared" si="68"/>
        <v>69</v>
      </c>
      <c r="CA99" s="9">
        <f t="shared" si="69"/>
        <v>65</v>
      </c>
      <c r="CB99" s="9">
        <f t="shared" si="70"/>
        <v>63</v>
      </c>
      <c r="CC99" s="9">
        <f t="shared" si="71"/>
        <v>48</v>
      </c>
      <c r="CD99" s="9">
        <f t="shared" si="72"/>
        <v>40</v>
      </c>
      <c r="CE99" s="9" t="e">
        <f t="shared" si="73"/>
        <v>#N/A</v>
      </c>
      <c r="CF99" s="9" t="e">
        <f t="shared" si="74"/>
        <v>#N/A</v>
      </c>
      <c r="CG99" s="9" t="e">
        <f t="shared" si="75"/>
        <v>#N/A</v>
      </c>
      <c r="CH99" s="9" t="e">
        <f t="shared" si="76"/>
        <v>#N/A</v>
      </c>
      <c r="CI99" s="9" t="e">
        <f t="shared" si="77"/>
        <v>#N/A</v>
      </c>
      <c r="CJ99" s="9" t="e">
        <f t="shared" si="78"/>
        <v>#N/A</v>
      </c>
      <c r="CK99" s="9" t="e">
        <f t="shared" si="79"/>
        <v>#N/A</v>
      </c>
      <c r="CL99" s="9" t="e">
        <f t="shared" si="80"/>
        <v>#N/A</v>
      </c>
      <c r="CM99" s="9" t="e">
        <f t="shared" si="81"/>
        <v>#N/A</v>
      </c>
      <c r="CN99" s="9" t="e">
        <f t="shared" si="82"/>
        <v>#N/A</v>
      </c>
      <c r="CO99" s="9" t="e">
        <f t="shared" si="83"/>
        <v>#N/A</v>
      </c>
      <c r="CP99" s="9" t="e">
        <f t="shared" si="84"/>
        <v>#N/A</v>
      </c>
      <c r="CQ99" s="9" t="e">
        <f t="shared" si="85"/>
        <v>#N/A</v>
      </c>
      <c r="CR99" s="9" t="e">
        <f t="shared" si="86"/>
        <v>#N/A</v>
      </c>
      <c r="CS99" s="9" t="e">
        <f t="shared" si="87"/>
        <v>#N/A</v>
      </c>
      <c r="CT99" s="9" t="e">
        <f t="shared" si="88"/>
        <v>#N/A</v>
      </c>
      <c r="CU99" s="9" t="e">
        <f t="shared" si="89"/>
        <v>#N/A</v>
      </c>
      <c r="CV99" s="9" t="e">
        <f t="shared" si="90"/>
        <v>#N/A</v>
      </c>
      <c r="CW99" s="9" t="e">
        <f t="shared" si="91"/>
        <v>#N/A</v>
      </c>
      <c r="CX99" s="9" t="e">
        <f t="shared" si="92"/>
        <v>#N/A</v>
      </c>
      <c r="CY99" s="9" t="e">
        <f t="shared" si="93"/>
        <v>#N/A</v>
      </c>
      <c r="CZ99" s="9" t="e">
        <f t="shared" si="94"/>
        <v>#N/A</v>
      </c>
      <c r="DA99" s="9" t="e">
        <f t="shared" si="95"/>
        <v>#N/A</v>
      </c>
      <c r="DB99" s="9" t="e">
        <f t="shared" si="96"/>
        <v>#N/A</v>
      </c>
      <c r="DC99" s="9" t="e">
        <f t="shared" si="97"/>
        <v>#N/A</v>
      </c>
      <c r="DD99" s="9" t="e">
        <f t="shared" si="98"/>
        <v>#N/A</v>
      </c>
      <c r="DE99" s="9" t="e">
        <f t="shared" si="99"/>
        <v>#N/A</v>
      </c>
      <c r="DF99" s="9" t="e">
        <f t="shared" si="100"/>
        <v>#N/A</v>
      </c>
      <c r="DG99" s="9" t="e">
        <f t="shared" si="101"/>
        <v>#N/A</v>
      </c>
      <c r="DH99" s="9" t="e">
        <f t="shared" si="102"/>
        <v>#N/A</v>
      </c>
      <c r="DI99" s="9" t="e">
        <f t="shared" si="103"/>
        <v>#N/A</v>
      </c>
      <c r="DJ99" s="9" t="e">
        <f t="shared" si="104"/>
        <v>#N/A</v>
      </c>
      <c r="DK99" s="9" t="e">
        <f t="shared" si="105"/>
        <v>#N/A</v>
      </c>
      <c r="DL99" s="9" t="e">
        <f t="shared" si="106"/>
        <v>#N/A</v>
      </c>
      <c r="DM99" s="9" t="e">
        <f t="shared" si="107"/>
        <v>#N/A</v>
      </c>
      <c r="DN99" s="9" t="e">
        <f t="shared" si="108"/>
        <v>#N/A</v>
      </c>
      <c r="DO99" s="9" t="e">
        <f t="shared" si="109"/>
        <v>#N/A</v>
      </c>
      <c r="DP99" s="9" t="e">
        <f t="shared" si="110"/>
        <v>#N/A</v>
      </c>
      <c r="DQ99" s="9" t="e">
        <f t="shared" si="111"/>
        <v>#N/A</v>
      </c>
      <c r="DR99" s="9" t="e">
        <f t="shared" si="112"/>
        <v>#N/A</v>
      </c>
      <c r="DS99" s="9" t="e">
        <f t="shared" si="113"/>
        <v>#N/A</v>
      </c>
      <c r="DT99" s="9" t="e">
        <f t="shared" si="114"/>
        <v>#N/A</v>
      </c>
      <c r="DU99" s="9" t="e">
        <f t="shared" si="115"/>
        <v>#N/A</v>
      </c>
      <c r="DV99" s="9" t="e">
        <f t="shared" si="116"/>
        <v>#N/A</v>
      </c>
      <c r="DW99" s="9" t="e">
        <f t="shared" si="117"/>
        <v>#N/A</v>
      </c>
      <c r="DX99" s="9" t="e">
        <f t="shared" si="118"/>
        <v>#N/A</v>
      </c>
      <c r="DY99" s="9" t="e">
        <f t="shared" si="119"/>
        <v>#N/A</v>
      </c>
      <c r="DZ99" s="9" t="e">
        <f t="shared" si="120"/>
        <v>#N/A</v>
      </c>
      <c r="EA99" s="9" t="e">
        <f t="shared" si="121"/>
        <v>#N/A</v>
      </c>
      <c r="EB99" s="9" t="e">
        <f t="shared" si="122"/>
        <v>#N/A</v>
      </c>
      <c r="EC99" s="9" t="e">
        <f t="shared" si="123"/>
        <v>#N/A</v>
      </c>
      <c r="ED99" s="9" t="e">
        <f t="shared" si="124"/>
        <v>#N/A</v>
      </c>
      <c r="EE99" s="9" t="e">
        <f t="shared" si="125"/>
        <v>#N/A</v>
      </c>
      <c r="EF99" s="9" t="e">
        <f t="shared" si="126"/>
        <v>#N/A</v>
      </c>
      <c r="EG99" s="9" t="e">
        <f t="shared" si="127"/>
        <v>#N/A</v>
      </c>
      <c r="EH99" s="9" t="e">
        <f t="shared" si="128"/>
        <v>#N/A</v>
      </c>
    </row>
    <row r="100" spans="1:138" ht="15.75" customHeight="1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 t="shared" si="129"/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6"/>
        <v>101</v>
      </c>
      <c r="BY100" s="9">
        <f t="shared" si="67"/>
        <v>101</v>
      </c>
      <c r="BZ100" s="9">
        <f t="shared" si="68"/>
        <v>101</v>
      </c>
      <c r="CA100" s="9">
        <f t="shared" si="69"/>
        <v>101</v>
      </c>
      <c r="CB100" s="9">
        <f t="shared" si="70"/>
        <v>101</v>
      </c>
      <c r="CC100" s="9">
        <f t="shared" si="71"/>
        <v>94</v>
      </c>
      <c r="CD100" s="9">
        <f t="shared" si="72"/>
        <v>94</v>
      </c>
      <c r="CE100" s="9" t="e">
        <f t="shared" si="73"/>
        <v>#N/A</v>
      </c>
      <c r="CF100" s="9" t="e">
        <f t="shared" si="74"/>
        <v>#N/A</v>
      </c>
      <c r="CG100" s="9" t="e">
        <f t="shared" si="75"/>
        <v>#N/A</v>
      </c>
      <c r="CH100" s="9" t="e">
        <f t="shared" si="76"/>
        <v>#N/A</v>
      </c>
      <c r="CI100" s="9" t="e">
        <f t="shared" si="77"/>
        <v>#N/A</v>
      </c>
      <c r="CJ100" s="9" t="e">
        <f t="shared" si="78"/>
        <v>#N/A</v>
      </c>
      <c r="CK100" s="9" t="e">
        <f t="shared" si="79"/>
        <v>#N/A</v>
      </c>
      <c r="CL100" s="9" t="e">
        <f t="shared" si="80"/>
        <v>#N/A</v>
      </c>
      <c r="CM100" s="9" t="e">
        <f t="shared" si="81"/>
        <v>#N/A</v>
      </c>
      <c r="CN100" s="9" t="e">
        <f t="shared" si="82"/>
        <v>#N/A</v>
      </c>
      <c r="CO100" s="9" t="e">
        <f t="shared" si="83"/>
        <v>#N/A</v>
      </c>
      <c r="CP100" s="9" t="e">
        <f t="shared" si="84"/>
        <v>#N/A</v>
      </c>
      <c r="CQ100" s="9" t="e">
        <f t="shared" si="85"/>
        <v>#N/A</v>
      </c>
      <c r="CR100" s="9" t="e">
        <f t="shared" si="86"/>
        <v>#N/A</v>
      </c>
      <c r="CS100" s="9" t="e">
        <f t="shared" si="87"/>
        <v>#N/A</v>
      </c>
      <c r="CT100" s="9" t="e">
        <f t="shared" si="88"/>
        <v>#N/A</v>
      </c>
      <c r="CU100" s="9" t="e">
        <f t="shared" si="89"/>
        <v>#N/A</v>
      </c>
      <c r="CV100" s="9" t="e">
        <f t="shared" si="90"/>
        <v>#N/A</v>
      </c>
      <c r="CW100" s="9" t="e">
        <f t="shared" si="91"/>
        <v>#N/A</v>
      </c>
      <c r="CX100" s="9" t="e">
        <f t="shared" si="92"/>
        <v>#N/A</v>
      </c>
      <c r="CY100" s="9" t="e">
        <f t="shared" si="93"/>
        <v>#N/A</v>
      </c>
      <c r="CZ100" s="9" t="e">
        <f t="shared" si="94"/>
        <v>#N/A</v>
      </c>
      <c r="DA100" s="9" t="e">
        <f t="shared" si="95"/>
        <v>#N/A</v>
      </c>
      <c r="DB100" s="9" t="e">
        <f t="shared" si="96"/>
        <v>#N/A</v>
      </c>
      <c r="DC100" s="9" t="e">
        <f t="shared" si="97"/>
        <v>#N/A</v>
      </c>
      <c r="DD100" s="9" t="e">
        <f t="shared" si="98"/>
        <v>#N/A</v>
      </c>
      <c r="DE100" s="9" t="e">
        <f t="shared" si="99"/>
        <v>#N/A</v>
      </c>
      <c r="DF100" s="9" t="e">
        <f t="shared" si="100"/>
        <v>#N/A</v>
      </c>
      <c r="DG100" s="9" t="e">
        <f t="shared" si="101"/>
        <v>#N/A</v>
      </c>
      <c r="DH100" s="9" t="e">
        <f t="shared" si="102"/>
        <v>#N/A</v>
      </c>
      <c r="DI100" s="9" t="e">
        <f t="shared" si="103"/>
        <v>#N/A</v>
      </c>
      <c r="DJ100" s="9" t="e">
        <f t="shared" si="104"/>
        <v>#N/A</v>
      </c>
      <c r="DK100" s="9" t="e">
        <f t="shared" si="105"/>
        <v>#N/A</v>
      </c>
      <c r="DL100" s="9" t="e">
        <f t="shared" si="106"/>
        <v>#N/A</v>
      </c>
      <c r="DM100" s="9" t="e">
        <f t="shared" si="107"/>
        <v>#N/A</v>
      </c>
      <c r="DN100" s="9" t="e">
        <f t="shared" si="108"/>
        <v>#N/A</v>
      </c>
      <c r="DO100" s="9" t="e">
        <f t="shared" si="109"/>
        <v>#N/A</v>
      </c>
      <c r="DP100" s="9" t="e">
        <f t="shared" si="110"/>
        <v>#N/A</v>
      </c>
      <c r="DQ100" s="9" t="e">
        <f t="shared" si="111"/>
        <v>#N/A</v>
      </c>
      <c r="DR100" s="9" t="e">
        <f t="shared" si="112"/>
        <v>#N/A</v>
      </c>
      <c r="DS100" s="9" t="e">
        <f t="shared" si="113"/>
        <v>#N/A</v>
      </c>
      <c r="DT100" s="9" t="e">
        <f t="shared" si="114"/>
        <v>#N/A</v>
      </c>
      <c r="DU100" s="9" t="e">
        <f t="shared" si="115"/>
        <v>#N/A</v>
      </c>
      <c r="DV100" s="9" t="e">
        <f t="shared" si="116"/>
        <v>#N/A</v>
      </c>
      <c r="DW100" s="9" t="e">
        <f t="shared" si="117"/>
        <v>#N/A</v>
      </c>
      <c r="DX100" s="9" t="e">
        <f t="shared" si="118"/>
        <v>#N/A</v>
      </c>
      <c r="DY100" s="9" t="e">
        <f t="shared" si="119"/>
        <v>#N/A</v>
      </c>
      <c r="DZ100" s="9" t="e">
        <f t="shared" si="120"/>
        <v>#N/A</v>
      </c>
      <c r="EA100" s="9" t="e">
        <f t="shared" si="121"/>
        <v>#N/A</v>
      </c>
      <c r="EB100" s="9" t="e">
        <f t="shared" si="122"/>
        <v>#N/A</v>
      </c>
      <c r="EC100" s="9" t="e">
        <f t="shared" si="123"/>
        <v>#N/A</v>
      </c>
      <c r="ED100" s="9" t="e">
        <f t="shared" si="124"/>
        <v>#N/A</v>
      </c>
      <c r="EE100" s="9" t="e">
        <f t="shared" si="125"/>
        <v>#N/A</v>
      </c>
      <c r="EF100" s="9" t="e">
        <f t="shared" si="126"/>
        <v>#N/A</v>
      </c>
      <c r="EG100" s="9" t="e">
        <f t="shared" si="127"/>
        <v>#N/A</v>
      </c>
      <c r="EH100" s="9" t="e">
        <f t="shared" si="128"/>
        <v>#N/A</v>
      </c>
    </row>
    <row r="101" spans="1:138" ht="15.75" customHeight="1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 t="shared" si="129"/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6"/>
        <v>5</v>
      </c>
      <c r="BY101" s="9">
        <f t="shared" si="67"/>
        <v>31</v>
      </c>
      <c r="BZ101" s="9">
        <f t="shared" si="68"/>
        <v>58</v>
      </c>
      <c r="CA101" s="9">
        <f t="shared" si="69"/>
        <v>42</v>
      </c>
      <c r="CB101" s="9">
        <f t="shared" si="70"/>
        <v>26</v>
      </c>
      <c r="CC101" s="9">
        <f t="shared" si="71"/>
        <v>27</v>
      </c>
      <c r="CD101" s="9">
        <f t="shared" si="72"/>
        <v>18</v>
      </c>
      <c r="CE101" s="9" t="e">
        <f t="shared" si="73"/>
        <v>#N/A</v>
      </c>
      <c r="CF101" s="9" t="e">
        <f t="shared" si="74"/>
        <v>#N/A</v>
      </c>
      <c r="CG101" s="9" t="e">
        <f t="shared" si="75"/>
        <v>#N/A</v>
      </c>
      <c r="CH101" s="9" t="e">
        <f t="shared" si="76"/>
        <v>#N/A</v>
      </c>
      <c r="CI101" s="9" t="e">
        <f t="shared" si="77"/>
        <v>#N/A</v>
      </c>
      <c r="CJ101" s="9" t="e">
        <f t="shared" si="78"/>
        <v>#N/A</v>
      </c>
      <c r="CK101" s="9" t="e">
        <f t="shared" si="79"/>
        <v>#N/A</v>
      </c>
      <c r="CL101" s="9" t="e">
        <f t="shared" si="80"/>
        <v>#N/A</v>
      </c>
      <c r="CM101" s="9" t="e">
        <f t="shared" si="81"/>
        <v>#N/A</v>
      </c>
      <c r="CN101" s="9" t="e">
        <f t="shared" si="82"/>
        <v>#N/A</v>
      </c>
      <c r="CO101" s="9" t="e">
        <f t="shared" si="83"/>
        <v>#N/A</v>
      </c>
      <c r="CP101" s="9" t="e">
        <f t="shared" si="84"/>
        <v>#N/A</v>
      </c>
      <c r="CQ101" s="9" t="e">
        <f t="shared" si="85"/>
        <v>#N/A</v>
      </c>
      <c r="CR101" s="9" t="e">
        <f t="shared" si="86"/>
        <v>#N/A</v>
      </c>
      <c r="CS101" s="9" t="e">
        <f t="shared" si="87"/>
        <v>#N/A</v>
      </c>
      <c r="CT101" s="9" t="e">
        <f t="shared" si="88"/>
        <v>#N/A</v>
      </c>
      <c r="CU101" s="9" t="e">
        <f t="shared" si="89"/>
        <v>#N/A</v>
      </c>
      <c r="CV101" s="9" t="e">
        <f t="shared" si="90"/>
        <v>#N/A</v>
      </c>
      <c r="CW101" s="9" t="e">
        <f t="shared" si="91"/>
        <v>#N/A</v>
      </c>
      <c r="CX101" s="9" t="e">
        <f t="shared" si="92"/>
        <v>#N/A</v>
      </c>
      <c r="CY101" s="9" t="e">
        <f t="shared" si="93"/>
        <v>#N/A</v>
      </c>
      <c r="CZ101" s="9" t="e">
        <f t="shared" si="94"/>
        <v>#N/A</v>
      </c>
      <c r="DA101" s="9" t="e">
        <f t="shared" si="95"/>
        <v>#N/A</v>
      </c>
      <c r="DB101" s="9" t="e">
        <f t="shared" si="96"/>
        <v>#N/A</v>
      </c>
      <c r="DC101" s="9" t="e">
        <f t="shared" si="97"/>
        <v>#N/A</v>
      </c>
      <c r="DD101" s="9" t="e">
        <f t="shared" si="98"/>
        <v>#N/A</v>
      </c>
      <c r="DE101" s="9" t="e">
        <f t="shared" si="99"/>
        <v>#N/A</v>
      </c>
      <c r="DF101" s="9" t="e">
        <f t="shared" si="100"/>
        <v>#N/A</v>
      </c>
      <c r="DG101" s="9" t="e">
        <f t="shared" si="101"/>
        <v>#N/A</v>
      </c>
      <c r="DH101" s="9" t="e">
        <f t="shared" si="102"/>
        <v>#N/A</v>
      </c>
      <c r="DI101" s="9" t="e">
        <f t="shared" si="103"/>
        <v>#N/A</v>
      </c>
      <c r="DJ101" s="9" t="e">
        <f t="shared" si="104"/>
        <v>#N/A</v>
      </c>
      <c r="DK101" s="9" t="e">
        <f t="shared" si="105"/>
        <v>#N/A</v>
      </c>
      <c r="DL101" s="9" t="e">
        <f t="shared" si="106"/>
        <v>#N/A</v>
      </c>
      <c r="DM101" s="9" t="e">
        <f t="shared" si="107"/>
        <v>#N/A</v>
      </c>
      <c r="DN101" s="9" t="e">
        <f t="shared" si="108"/>
        <v>#N/A</v>
      </c>
      <c r="DO101" s="9" t="e">
        <f t="shared" si="109"/>
        <v>#N/A</v>
      </c>
      <c r="DP101" s="9" t="e">
        <f t="shared" si="110"/>
        <v>#N/A</v>
      </c>
      <c r="DQ101" s="9" t="e">
        <f t="shared" si="111"/>
        <v>#N/A</v>
      </c>
      <c r="DR101" s="9" t="e">
        <f t="shared" si="112"/>
        <v>#N/A</v>
      </c>
      <c r="DS101" s="9" t="e">
        <f t="shared" si="113"/>
        <v>#N/A</v>
      </c>
      <c r="DT101" s="9" t="e">
        <f t="shared" si="114"/>
        <v>#N/A</v>
      </c>
      <c r="DU101" s="9" t="e">
        <f t="shared" si="115"/>
        <v>#N/A</v>
      </c>
      <c r="DV101" s="9" t="e">
        <f t="shared" si="116"/>
        <v>#N/A</v>
      </c>
      <c r="DW101" s="9" t="e">
        <f t="shared" si="117"/>
        <v>#N/A</v>
      </c>
      <c r="DX101" s="9" t="e">
        <f t="shared" si="118"/>
        <v>#N/A</v>
      </c>
      <c r="DY101" s="9" t="e">
        <f t="shared" si="119"/>
        <v>#N/A</v>
      </c>
      <c r="DZ101" s="9" t="e">
        <f t="shared" si="120"/>
        <v>#N/A</v>
      </c>
      <c r="EA101" s="9" t="e">
        <f t="shared" si="121"/>
        <v>#N/A</v>
      </c>
      <c r="EB101" s="9" t="e">
        <f t="shared" si="122"/>
        <v>#N/A</v>
      </c>
      <c r="EC101" s="9" t="e">
        <f t="shared" si="123"/>
        <v>#N/A</v>
      </c>
      <c r="ED101" s="9" t="e">
        <f t="shared" si="124"/>
        <v>#N/A</v>
      </c>
      <c r="EE101" s="9" t="e">
        <f t="shared" si="125"/>
        <v>#N/A</v>
      </c>
      <c r="EF101" s="9" t="e">
        <f t="shared" si="126"/>
        <v>#N/A</v>
      </c>
      <c r="EG101" s="9" t="e">
        <f t="shared" si="127"/>
        <v>#N/A</v>
      </c>
      <c r="EH101" s="9" t="e">
        <f t="shared" si="128"/>
        <v>#N/A</v>
      </c>
    </row>
    <row r="102" spans="1:138" ht="15.75" customHeight="1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 t="shared" si="129"/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6"/>
        <v>32</v>
      </c>
      <c r="BY102" s="9">
        <f t="shared" si="67"/>
        <v>11</v>
      </c>
      <c r="BZ102" s="9">
        <f t="shared" si="68"/>
        <v>9</v>
      </c>
      <c r="CA102" s="9">
        <f t="shared" si="69"/>
        <v>24</v>
      </c>
      <c r="CB102" s="9">
        <f t="shared" si="70"/>
        <v>11</v>
      </c>
      <c r="CC102" s="9">
        <f t="shared" si="71"/>
        <v>23</v>
      </c>
      <c r="CD102" s="9">
        <f t="shared" si="72"/>
        <v>19</v>
      </c>
      <c r="CE102" s="9" t="e">
        <f t="shared" si="73"/>
        <v>#N/A</v>
      </c>
      <c r="CF102" s="9" t="e">
        <f t="shared" si="74"/>
        <v>#N/A</v>
      </c>
      <c r="CG102" s="9" t="e">
        <f t="shared" si="75"/>
        <v>#N/A</v>
      </c>
      <c r="CH102" s="9" t="e">
        <f t="shared" si="76"/>
        <v>#N/A</v>
      </c>
      <c r="CI102" s="9" t="e">
        <f t="shared" si="77"/>
        <v>#N/A</v>
      </c>
      <c r="CJ102" s="9" t="e">
        <f t="shared" si="78"/>
        <v>#N/A</v>
      </c>
      <c r="CK102" s="9" t="e">
        <f t="shared" si="79"/>
        <v>#N/A</v>
      </c>
      <c r="CL102" s="9" t="e">
        <f t="shared" si="80"/>
        <v>#N/A</v>
      </c>
      <c r="CM102" s="9" t="e">
        <f t="shared" si="81"/>
        <v>#N/A</v>
      </c>
      <c r="CN102" s="9" t="e">
        <f t="shared" si="82"/>
        <v>#N/A</v>
      </c>
      <c r="CO102" s="9" t="e">
        <f t="shared" si="83"/>
        <v>#N/A</v>
      </c>
      <c r="CP102" s="9" t="e">
        <f t="shared" si="84"/>
        <v>#N/A</v>
      </c>
      <c r="CQ102" s="9" t="e">
        <f t="shared" si="85"/>
        <v>#N/A</v>
      </c>
      <c r="CR102" s="9" t="e">
        <f t="shared" si="86"/>
        <v>#N/A</v>
      </c>
      <c r="CS102" s="9" t="e">
        <f t="shared" si="87"/>
        <v>#N/A</v>
      </c>
      <c r="CT102" s="9" t="e">
        <f t="shared" si="88"/>
        <v>#N/A</v>
      </c>
      <c r="CU102" s="9" t="e">
        <f t="shared" si="89"/>
        <v>#N/A</v>
      </c>
      <c r="CV102" s="9" t="e">
        <f t="shared" si="90"/>
        <v>#N/A</v>
      </c>
      <c r="CW102" s="9" t="e">
        <f t="shared" si="91"/>
        <v>#N/A</v>
      </c>
      <c r="CX102" s="9" t="e">
        <f t="shared" si="92"/>
        <v>#N/A</v>
      </c>
      <c r="CY102" s="9" t="e">
        <f t="shared" si="93"/>
        <v>#N/A</v>
      </c>
      <c r="CZ102" s="9" t="e">
        <f t="shared" si="94"/>
        <v>#N/A</v>
      </c>
      <c r="DA102" s="9" t="e">
        <f t="shared" si="95"/>
        <v>#N/A</v>
      </c>
      <c r="DB102" s="9" t="e">
        <f t="shared" si="96"/>
        <v>#N/A</v>
      </c>
      <c r="DC102" s="9" t="e">
        <f t="shared" si="97"/>
        <v>#N/A</v>
      </c>
      <c r="DD102" s="9" t="e">
        <f t="shared" si="98"/>
        <v>#N/A</v>
      </c>
      <c r="DE102" s="9" t="e">
        <f t="shared" si="99"/>
        <v>#N/A</v>
      </c>
      <c r="DF102" s="9" t="e">
        <f t="shared" si="100"/>
        <v>#N/A</v>
      </c>
      <c r="DG102" s="9" t="e">
        <f t="shared" si="101"/>
        <v>#N/A</v>
      </c>
      <c r="DH102" s="9" t="e">
        <f t="shared" si="102"/>
        <v>#N/A</v>
      </c>
      <c r="DI102" s="9" t="e">
        <f t="shared" si="103"/>
        <v>#N/A</v>
      </c>
      <c r="DJ102" s="9" t="e">
        <f t="shared" si="104"/>
        <v>#N/A</v>
      </c>
      <c r="DK102" s="9" t="e">
        <f t="shared" si="105"/>
        <v>#N/A</v>
      </c>
      <c r="DL102" s="9" t="e">
        <f t="shared" si="106"/>
        <v>#N/A</v>
      </c>
      <c r="DM102" s="9" t="e">
        <f t="shared" si="107"/>
        <v>#N/A</v>
      </c>
      <c r="DN102" s="9" t="e">
        <f t="shared" si="108"/>
        <v>#N/A</v>
      </c>
      <c r="DO102" s="9" t="e">
        <f t="shared" si="109"/>
        <v>#N/A</v>
      </c>
      <c r="DP102" s="9" t="e">
        <f t="shared" si="110"/>
        <v>#N/A</v>
      </c>
      <c r="DQ102" s="9" t="e">
        <f t="shared" si="111"/>
        <v>#N/A</v>
      </c>
      <c r="DR102" s="9" t="e">
        <f t="shared" si="112"/>
        <v>#N/A</v>
      </c>
      <c r="DS102" s="9" t="e">
        <f t="shared" si="113"/>
        <v>#N/A</v>
      </c>
      <c r="DT102" s="9" t="e">
        <f t="shared" si="114"/>
        <v>#N/A</v>
      </c>
      <c r="DU102" s="9" t="e">
        <f t="shared" si="115"/>
        <v>#N/A</v>
      </c>
      <c r="DV102" s="9" t="e">
        <f t="shared" si="116"/>
        <v>#N/A</v>
      </c>
      <c r="DW102" s="9" t="e">
        <f t="shared" si="117"/>
        <v>#N/A</v>
      </c>
      <c r="DX102" s="9" t="e">
        <f t="shared" si="118"/>
        <v>#N/A</v>
      </c>
      <c r="DY102" s="9" t="e">
        <f t="shared" si="119"/>
        <v>#N/A</v>
      </c>
      <c r="DZ102" s="9" t="e">
        <f t="shared" si="120"/>
        <v>#N/A</v>
      </c>
      <c r="EA102" s="9" t="e">
        <f t="shared" si="121"/>
        <v>#N/A</v>
      </c>
      <c r="EB102" s="9" t="e">
        <f t="shared" si="122"/>
        <v>#N/A</v>
      </c>
      <c r="EC102" s="9" t="e">
        <f t="shared" si="123"/>
        <v>#N/A</v>
      </c>
      <c r="ED102" s="9" t="e">
        <f t="shared" si="124"/>
        <v>#N/A</v>
      </c>
      <c r="EE102" s="9" t="e">
        <f t="shared" si="125"/>
        <v>#N/A</v>
      </c>
      <c r="EF102" s="9" t="e">
        <f t="shared" si="126"/>
        <v>#N/A</v>
      </c>
      <c r="EG102" s="9" t="e">
        <f t="shared" si="127"/>
        <v>#N/A</v>
      </c>
      <c r="EH102" s="9" t="e">
        <f t="shared" si="128"/>
        <v>#N/A</v>
      </c>
    </row>
    <row r="103" spans="1:138" ht="15.75" customHeight="1" thickBot="1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 t="shared" si="129"/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6"/>
        <v>35</v>
      </c>
      <c r="BY103" s="9">
        <f t="shared" si="67"/>
        <v>38</v>
      </c>
      <c r="BZ103" s="9">
        <f t="shared" si="68"/>
        <v>24</v>
      </c>
      <c r="CA103" s="9">
        <f t="shared" si="69"/>
        <v>44</v>
      </c>
      <c r="CB103" s="9">
        <f t="shared" si="70"/>
        <v>56</v>
      </c>
      <c r="CC103" s="9">
        <f t="shared" si="71"/>
        <v>64</v>
      </c>
      <c r="CD103" s="9">
        <f t="shared" si="72"/>
        <v>69</v>
      </c>
      <c r="CE103" s="9" t="e">
        <f t="shared" si="73"/>
        <v>#N/A</v>
      </c>
      <c r="CF103" s="9" t="e">
        <f t="shared" si="74"/>
        <v>#N/A</v>
      </c>
      <c r="CG103" s="9" t="e">
        <f t="shared" si="75"/>
        <v>#N/A</v>
      </c>
      <c r="CH103" s="9" t="e">
        <f t="shared" si="76"/>
        <v>#N/A</v>
      </c>
      <c r="CI103" s="9" t="e">
        <f t="shared" si="77"/>
        <v>#N/A</v>
      </c>
      <c r="CJ103" s="9" t="e">
        <f t="shared" si="78"/>
        <v>#N/A</v>
      </c>
      <c r="CK103" s="9" t="e">
        <f t="shared" si="79"/>
        <v>#N/A</v>
      </c>
      <c r="CL103" s="9" t="e">
        <f t="shared" si="80"/>
        <v>#N/A</v>
      </c>
      <c r="CM103" s="9" t="e">
        <f t="shared" si="81"/>
        <v>#N/A</v>
      </c>
      <c r="CN103" s="9" t="e">
        <f t="shared" si="82"/>
        <v>#N/A</v>
      </c>
      <c r="CO103" s="9" t="e">
        <f t="shared" si="83"/>
        <v>#N/A</v>
      </c>
      <c r="CP103" s="9" t="e">
        <f t="shared" si="84"/>
        <v>#N/A</v>
      </c>
      <c r="CQ103" s="9" t="e">
        <f t="shared" si="85"/>
        <v>#N/A</v>
      </c>
      <c r="CR103" s="9" t="e">
        <f t="shared" si="86"/>
        <v>#N/A</v>
      </c>
      <c r="CS103" s="9" t="e">
        <f t="shared" si="87"/>
        <v>#N/A</v>
      </c>
      <c r="CT103" s="9" t="e">
        <f t="shared" si="88"/>
        <v>#N/A</v>
      </c>
      <c r="CU103" s="9" t="e">
        <f t="shared" si="89"/>
        <v>#N/A</v>
      </c>
      <c r="CV103" s="9" t="e">
        <f t="shared" si="90"/>
        <v>#N/A</v>
      </c>
      <c r="CW103" s="9" t="e">
        <f t="shared" si="91"/>
        <v>#N/A</v>
      </c>
      <c r="CX103" s="9" t="e">
        <f t="shared" si="92"/>
        <v>#N/A</v>
      </c>
      <c r="CY103" s="9" t="e">
        <f t="shared" si="93"/>
        <v>#N/A</v>
      </c>
      <c r="CZ103" s="9" t="e">
        <f t="shared" si="94"/>
        <v>#N/A</v>
      </c>
      <c r="DA103" s="9" t="e">
        <f t="shared" si="95"/>
        <v>#N/A</v>
      </c>
      <c r="DB103" s="9" t="e">
        <f t="shared" si="96"/>
        <v>#N/A</v>
      </c>
      <c r="DC103" s="9" t="e">
        <f t="shared" si="97"/>
        <v>#N/A</v>
      </c>
      <c r="DD103" s="9" t="e">
        <f t="shared" si="98"/>
        <v>#N/A</v>
      </c>
      <c r="DE103" s="9" t="e">
        <f t="shared" si="99"/>
        <v>#N/A</v>
      </c>
      <c r="DF103" s="9" t="e">
        <f t="shared" si="100"/>
        <v>#N/A</v>
      </c>
      <c r="DG103" s="9" t="e">
        <f t="shared" si="101"/>
        <v>#N/A</v>
      </c>
      <c r="DH103" s="9" t="e">
        <f t="shared" si="102"/>
        <v>#N/A</v>
      </c>
      <c r="DI103" s="9" t="e">
        <f t="shared" si="103"/>
        <v>#N/A</v>
      </c>
      <c r="DJ103" s="9" t="e">
        <f t="shared" si="104"/>
        <v>#N/A</v>
      </c>
      <c r="DK103" s="9" t="e">
        <f t="shared" si="105"/>
        <v>#N/A</v>
      </c>
      <c r="DL103" s="9" t="e">
        <f t="shared" si="106"/>
        <v>#N/A</v>
      </c>
      <c r="DM103" s="9" t="e">
        <f t="shared" si="107"/>
        <v>#N/A</v>
      </c>
      <c r="DN103" s="9" t="e">
        <f t="shared" si="108"/>
        <v>#N/A</v>
      </c>
      <c r="DO103" s="9" t="e">
        <f t="shared" si="109"/>
        <v>#N/A</v>
      </c>
      <c r="DP103" s="9" t="e">
        <f t="shared" si="110"/>
        <v>#N/A</v>
      </c>
      <c r="DQ103" s="9" t="e">
        <f t="shared" si="111"/>
        <v>#N/A</v>
      </c>
      <c r="DR103" s="9" t="e">
        <f t="shared" si="112"/>
        <v>#N/A</v>
      </c>
      <c r="DS103" s="9" t="e">
        <f t="shared" si="113"/>
        <v>#N/A</v>
      </c>
      <c r="DT103" s="9" t="e">
        <f t="shared" si="114"/>
        <v>#N/A</v>
      </c>
      <c r="DU103" s="9" t="e">
        <f t="shared" si="115"/>
        <v>#N/A</v>
      </c>
      <c r="DV103" s="9" t="e">
        <f t="shared" si="116"/>
        <v>#N/A</v>
      </c>
      <c r="DW103" s="9" t="e">
        <f t="shared" si="117"/>
        <v>#N/A</v>
      </c>
      <c r="DX103" s="9" t="e">
        <f t="shared" si="118"/>
        <v>#N/A</v>
      </c>
      <c r="DY103" s="9" t="e">
        <f t="shared" si="119"/>
        <v>#N/A</v>
      </c>
      <c r="DZ103" s="9" t="e">
        <f t="shared" si="120"/>
        <v>#N/A</v>
      </c>
      <c r="EA103" s="9" t="e">
        <f t="shared" si="121"/>
        <v>#N/A</v>
      </c>
      <c r="EB103" s="9" t="e">
        <f t="shared" si="122"/>
        <v>#N/A</v>
      </c>
      <c r="EC103" s="9" t="e">
        <f t="shared" si="123"/>
        <v>#N/A</v>
      </c>
      <c r="ED103" s="9" t="e">
        <f t="shared" si="124"/>
        <v>#N/A</v>
      </c>
      <c r="EE103" s="9" t="e">
        <f t="shared" si="125"/>
        <v>#N/A</v>
      </c>
      <c r="EF103" s="9" t="e">
        <f t="shared" si="126"/>
        <v>#N/A</v>
      </c>
      <c r="EG103" s="9" t="e">
        <f t="shared" si="127"/>
        <v>#N/A</v>
      </c>
      <c r="EH103" s="9" t="e">
        <f t="shared" si="128"/>
        <v>#N/A</v>
      </c>
    </row>
    <row r="104" spans="1:138" ht="15.6" thickBot="1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446" t="s">
        <v>349</v>
      </c>
      <c r="C105" s="447"/>
      <c r="D105" s="448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4"/>
      <c r="C106" s="449" t="s">
        <v>350</v>
      </c>
      <c r="D106" s="450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30">VLOOKUP(BW106,$BW$3:$EH$103,2,FALSE)</f>
        <v>#N/A</v>
      </c>
      <c r="BY106" s="9" t="e">
        <f t="shared" ref="BY106:BY114" si="131">VLOOKUP(BW106,$BW$3:$EH$103,3,FALSE)</f>
        <v>#N/A</v>
      </c>
      <c r="BZ106" s="9" t="e">
        <f t="shared" ref="BZ106:BZ114" si="132">VLOOKUP(BW106,$BW$3:$EH$103,4,FALSE)</f>
        <v>#N/A</v>
      </c>
      <c r="CA106" s="9" t="e">
        <f t="shared" ref="CA106:CA114" si="133">VLOOKUP(BW106,$BW$3:$EH$103,5,FALSE)</f>
        <v>#N/A</v>
      </c>
      <c r="CB106" s="9" t="e">
        <f t="shared" ref="CB106:CB114" si="134">VLOOKUP(BW106,$BW$3:$EH$103,6,FALSE)</f>
        <v>#N/A</v>
      </c>
      <c r="CC106" s="9" t="e">
        <f t="shared" ref="CC106:CC114" si="135">VLOOKUP(BW106,$BW$3:$EH$103,7,FALSE)</f>
        <v>#N/A</v>
      </c>
      <c r="CD106" s="9" t="e">
        <f t="shared" ref="CD106:CD114" si="136">VLOOKUP(BW106,$BW$3:$EH$103,8,FALSE)</f>
        <v>#N/A</v>
      </c>
      <c r="CE106" s="9" t="e">
        <f t="shared" ref="CE106:CE114" si="137">VLOOKUP(BW106,$BW$3:$EH$103,9,FALSE)</f>
        <v>#N/A</v>
      </c>
      <c r="CF106" s="9" t="e">
        <f t="shared" ref="CF106:CF114" si="138">VLOOKUP(BW106,$BW$3:$EH$103,10,FALSE)</f>
        <v>#N/A</v>
      </c>
      <c r="CG106" s="9" t="e">
        <f t="shared" ref="CG106:CG114" si="139">VLOOKUP(BW106,$BW$3:$EH$103,11,FALSE)</f>
        <v>#N/A</v>
      </c>
      <c r="CH106" s="9" t="e">
        <f t="shared" ref="CH106:CH114" si="140">VLOOKUP(BW106,$BW$3:$EH$103,12,FALSE)</f>
        <v>#N/A</v>
      </c>
      <c r="CI106" s="9" t="e">
        <f t="shared" ref="CI106:CI114" si="141">VLOOKUP(BW106,$BW$3:$EH$103,13,FALSE)</f>
        <v>#N/A</v>
      </c>
      <c r="CJ106" s="9" t="e">
        <f t="shared" ref="CJ106:CJ114" si="142">VLOOKUP(BW106,$BW$3:$EH$103,14,FALSE)</f>
        <v>#N/A</v>
      </c>
      <c r="CK106" s="9" t="e">
        <f t="shared" ref="CK106:CK114" si="143">VLOOKUP(BW106,$BW$3:$EH$103,15,FALSE)</f>
        <v>#N/A</v>
      </c>
      <c r="CL106" s="9" t="e">
        <f t="shared" ref="CL106:CL114" si="144">VLOOKUP(BW106,$BW$3:$EH$103,16,FALSE)</f>
        <v>#N/A</v>
      </c>
      <c r="CM106" s="9" t="e">
        <f t="shared" ref="CM106:CM114" si="145">VLOOKUP(BW106,$BW$3:$EH$103,17,FALSE)</f>
        <v>#N/A</v>
      </c>
      <c r="CN106" s="9" t="e">
        <f t="shared" ref="CN106:CN114" si="146">VLOOKUP(BW106,$BW$3:$EH$103,18,FALSE)</f>
        <v>#N/A</v>
      </c>
      <c r="CO106" s="9" t="e">
        <f t="shared" ref="CO106:CO114" si="147">VLOOKUP(BW106,$BW$3:$EH$103,19,FALSE)</f>
        <v>#N/A</v>
      </c>
      <c r="CP106" s="9" t="e">
        <f t="shared" ref="CP106:CP114" si="148">VLOOKUP(BW106,$BW$3:$EH$103,20,FALSE)</f>
        <v>#N/A</v>
      </c>
      <c r="CQ106" s="9" t="e">
        <f t="shared" ref="CQ106:CQ114" si="149">VLOOKUP(BW106,$BW$3:$EH$103,21,FALSE)</f>
        <v>#N/A</v>
      </c>
      <c r="CR106" s="9" t="e">
        <f t="shared" ref="CR106:CR114" si="150">VLOOKUP(BW106,$BW$3:$EH$103,22,FALSE)</f>
        <v>#N/A</v>
      </c>
      <c r="CS106" s="9" t="e">
        <f t="shared" ref="CS106:CS114" si="151">VLOOKUP(BW106,$BW$3:$EH$103,23,FALSE)</f>
        <v>#N/A</v>
      </c>
      <c r="CT106" s="9" t="e">
        <f t="shared" ref="CT106:CT114" si="152">VLOOKUP(BW106,$BW$3:$EH$103,24,FALSE)</f>
        <v>#N/A</v>
      </c>
      <c r="CU106" s="9" t="e">
        <f t="shared" ref="CU106:CU114" si="153">VLOOKUP(BW106,$BW$3:$EH$103,25,FALSE)</f>
        <v>#N/A</v>
      </c>
      <c r="CV106" s="9" t="e">
        <f t="shared" ref="CV106:CV114" si="154">VLOOKUP(BW106,$BW$3:$EH$103,26,FALSE)</f>
        <v>#N/A</v>
      </c>
      <c r="CW106" s="9" t="e">
        <f t="shared" ref="CW106:CW114" si="155">VLOOKUP(BW106,$BW$3:$EH$103,27,FALSE)</f>
        <v>#N/A</v>
      </c>
      <c r="CX106" s="9" t="e">
        <f t="shared" ref="CX106:CX114" si="156">VLOOKUP(BW106,$BW$3:$EH$103,28,FALSE)</f>
        <v>#N/A</v>
      </c>
      <c r="CY106" s="9" t="e">
        <f t="shared" ref="CY106:CY114" si="157">VLOOKUP(BW106,$BW$3:$EH$103,29,FALSE)</f>
        <v>#N/A</v>
      </c>
      <c r="CZ106" s="9" t="e">
        <f t="shared" ref="CZ106:CZ114" si="158">VLOOKUP(BW106,$BW$3:$EH$103,30,FALSE)</f>
        <v>#N/A</v>
      </c>
      <c r="DA106" s="9" t="e">
        <f t="shared" ref="DA106:DA114" si="159">VLOOKUP(BW106,$BW$3:$EH$103,31,FALSE)</f>
        <v>#N/A</v>
      </c>
      <c r="DB106" s="9" t="e">
        <f t="shared" ref="DB106:DB114" si="160">VLOOKUP(BW106,$BW$3:$EH$103,32,FALSE)</f>
        <v>#N/A</v>
      </c>
      <c r="DC106" s="9" t="e">
        <f t="shared" ref="DC106:DC114" si="161">VLOOKUP(BW106,$BW$3:$EH$103,33,FALSE)</f>
        <v>#N/A</v>
      </c>
      <c r="DD106" s="9" t="e">
        <f t="shared" ref="DD106:DD114" si="162">VLOOKUP(BW106,$BW$3:$EH$103,34,FALSE)</f>
        <v>#N/A</v>
      </c>
      <c r="DE106" s="9" t="e">
        <f t="shared" ref="DE106:DE114" si="163">VLOOKUP(BW106,$BW$3:$EH$103,35,FALSE)</f>
        <v>#N/A</v>
      </c>
      <c r="DF106" s="9" t="e">
        <f t="shared" ref="DF106:DF114" si="164">VLOOKUP(BW106,$BW$3:$EH$103,36,FALSE)</f>
        <v>#N/A</v>
      </c>
      <c r="DG106" s="9" t="e">
        <f t="shared" ref="DG106:DG114" si="165">VLOOKUP(BW106,$BW$3:$EH$103,37,FALSE)</f>
        <v>#N/A</v>
      </c>
      <c r="DH106" s="9" t="e">
        <f t="shared" ref="DH106:DH114" si="166">VLOOKUP(BW106,$BW$3:$EH$103,38,FALSE)</f>
        <v>#N/A</v>
      </c>
      <c r="DI106" s="9" t="e">
        <f t="shared" ref="DI106:DI114" si="167">VLOOKUP(BW106,$BW$3:$EH$103,39,FALSE)</f>
        <v>#N/A</v>
      </c>
      <c r="DJ106" s="9" t="e">
        <f t="shared" ref="DJ106:DJ114" si="168">VLOOKUP(BW106,$BW$3:$EH$103,40,FALSE)</f>
        <v>#N/A</v>
      </c>
      <c r="DK106" s="9" t="e">
        <f t="shared" ref="DK106:DK114" si="169">VLOOKUP(BW106,$BW$3:$EH$103,41,FALSE)</f>
        <v>#N/A</v>
      </c>
      <c r="DL106" s="9" t="e">
        <f t="shared" ref="DL106:DL114" si="170">VLOOKUP(BW106,$BW$3:$EH$103,42,FALSE)</f>
        <v>#N/A</v>
      </c>
      <c r="DM106" s="9" t="e">
        <f t="shared" ref="DM106:DM114" si="171">VLOOKUP(BW106,$BW$3:$EH$103,43,FALSE)</f>
        <v>#N/A</v>
      </c>
      <c r="DN106" s="9" t="e">
        <f t="shared" ref="DN106:DN114" si="172">VLOOKUP(BW106,$BW$3:$EH$103,44,FALSE)</f>
        <v>#N/A</v>
      </c>
      <c r="DO106" s="9" t="e">
        <f t="shared" ref="DO106:DO114" si="173">VLOOKUP(BW106,$BW$3:$EH$103,45,FALSE)</f>
        <v>#N/A</v>
      </c>
      <c r="DP106" s="9" t="e">
        <f t="shared" ref="DP106:DP114" si="174">VLOOKUP(BW106,$BW$3:$EH$103,46,FALSE)</f>
        <v>#N/A</v>
      </c>
      <c r="DQ106" s="9" t="e">
        <f t="shared" ref="DQ106:DQ114" si="175">VLOOKUP(BW106,$BW$3:$EH$103,47,FALSE)</f>
        <v>#N/A</v>
      </c>
      <c r="DR106" s="9" t="e">
        <f t="shared" ref="DR106:DR114" si="176">VLOOKUP(BW106,$BW$3:$EH$103,48,FALSE)</f>
        <v>#N/A</v>
      </c>
      <c r="DS106" s="9" t="e">
        <f t="shared" ref="DS106:DS114" si="177">VLOOKUP(BW106,$BW$3:$EH$103,49,FALSE)</f>
        <v>#N/A</v>
      </c>
      <c r="DT106" s="9" t="e">
        <f t="shared" ref="DT106:DT114" si="178">VLOOKUP(BW106,$BW$3:$EH$103,50,FALSE)</f>
        <v>#N/A</v>
      </c>
      <c r="DU106" s="9" t="e">
        <f t="shared" ref="DU106:DU114" si="179">VLOOKUP(BW106,$BW$3:$EH$103,51,FALSE)</f>
        <v>#N/A</v>
      </c>
      <c r="DV106" s="9" t="e">
        <f t="shared" ref="DV106:DV114" si="180">VLOOKUP(BW106,$BW$3:$EH$103,52,FALSE)</f>
        <v>#N/A</v>
      </c>
      <c r="DW106" s="9" t="e">
        <f t="shared" ref="DW106:DW114" si="181">VLOOKUP(BW106,$BW$3:$EH$103,53,FALSE)</f>
        <v>#N/A</v>
      </c>
      <c r="DX106" s="9" t="e">
        <f t="shared" ref="DX106:DX114" si="182">VLOOKUP(BW106,$BW$3:$EH$103,54,FALSE)</f>
        <v>#N/A</v>
      </c>
      <c r="DY106" s="9" t="e">
        <f t="shared" ref="DY106:DY114" si="183">VLOOKUP(BW106,$BW$3:$EH$103,55,FALSE)</f>
        <v>#N/A</v>
      </c>
      <c r="DZ106" s="9" t="e">
        <f t="shared" ref="DZ106:DZ114" si="184">VLOOKUP(BW106,$BW$3:$EH$103,56,FALSE)</f>
        <v>#N/A</v>
      </c>
      <c r="EA106" s="9" t="e">
        <f t="shared" ref="EA106:EA114" si="185">VLOOKUP(BW106,$BW$3:$EH$103,57,FALSE)</f>
        <v>#N/A</v>
      </c>
      <c r="EB106" s="9" t="e">
        <f t="shared" ref="EB106:EB114" si="186">VLOOKUP(BW106,$BW$3:$EH$103,58,FALSE)</f>
        <v>#N/A</v>
      </c>
      <c r="EC106" s="9" t="e">
        <f t="shared" ref="EC106:EC114" si="187">VLOOKUP(BW106,$BW$3:$EH$103,59,FALSE)</f>
        <v>#N/A</v>
      </c>
      <c r="ED106" s="9" t="e">
        <f t="shared" ref="ED106:ED114" si="188">VLOOKUP(BW106,$BW$3:$EH$103,60,FALSE)</f>
        <v>#N/A</v>
      </c>
      <c r="EE106" s="9" t="e">
        <f t="shared" ref="EE106:EE114" si="189">VLOOKUP(BW106,$BW$3:$EH$103,61,FALSE)</f>
        <v>#N/A</v>
      </c>
      <c r="EF106" s="9" t="e">
        <f t="shared" ref="EF106:EF114" si="190">VLOOKUP(BW106,$BW$3:$EH$103,62,FALSE)</f>
        <v>#N/A</v>
      </c>
      <c r="EG106" s="9" t="e">
        <f t="shared" ref="EG106:EG114" si="191">VLOOKUP(BW106,$BW$3:$EH$103,63,FALSE)</f>
        <v>#N/A</v>
      </c>
      <c r="EH106" s="9" t="e">
        <f t="shared" ref="EH106:EH114" si="192">VLOOKUP(BW106,$BW$3:$EH$103,64,FALSE)</f>
        <v>#N/A</v>
      </c>
    </row>
    <row r="107" spans="1:138" ht="15.6">
      <c r="B107" s="175"/>
      <c r="C107" s="440" t="s">
        <v>351</v>
      </c>
      <c r="D107" s="441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30"/>
        <v>#N/A</v>
      </c>
      <c r="BY107" s="9" t="e">
        <f t="shared" si="131"/>
        <v>#N/A</v>
      </c>
      <c r="BZ107" s="9" t="e">
        <f t="shared" si="132"/>
        <v>#N/A</v>
      </c>
      <c r="CA107" s="9" t="e">
        <f t="shared" si="133"/>
        <v>#N/A</v>
      </c>
      <c r="CB107" s="9" t="e">
        <f t="shared" si="134"/>
        <v>#N/A</v>
      </c>
      <c r="CC107" s="9" t="e">
        <f t="shared" si="135"/>
        <v>#N/A</v>
      </c>
      <c r="CD107" s="9" t="e">
        <f t="shared" si="136"/>
        <v>#N/A</v>
      </c>
      <c r="CE107" s="9" t="e">
        <f t="shared" si="137"/>
        <v>#N/A</v>
      </c>
      <c r="CF107" s="9" t="e">
        <f t="shared" si="138"/>
        <v>#N/A</v>
      </c>
      <c r="CG107" s="9" t="e">
        <f t="shared" si="139"/>
        <v>#N/A</v>
      </c>
      <c r="CH107" s="9" t="e">
        <f t="shared" si="140"/>
        <v>#N/A</v>
      </c>
      <c r="CI107" s="9" t="e">
        <f t="shared" si="141"/>
        <v>#N/A</v>
      </c>
      <c r="CJ107" s="9" t="e">
        <f t="shared" si="142"/>
        <v>#N/A</v>
      </c>
      <c r="CK107" s="9" t="e">
        <f t="shared" si="143"/>
        <v>#N/A</v>
      </c>
      <c r="CL107" s="9" t="e">
        <f t="shared" si="144"/>
        <v>#N/A</v>
      </c>
      <c r="CM107" s="9" t="e">
        <f t="shared" si="145"/>
        <v>#N/A</v>
      </c>
      <c r="CN107" s="9" t="e">
        <f t="shared" si="146"/>
        <v>#N/A</v>
      </c>
      <c r="CO107" s="9" t="e">
        <f t="shared" si="147"/>
        <v>#N/A</v>
      </c>
      <c r="CP107" s="9" t="e">
        <f t="shared" si="148"/>
        <v>#N/A</v>
      </c>
      <c r="CQ107" s="9" t="e">
        <f t="shared" si="149"/>
        <v>#N/A</v>
      </c>
      <c r="CR107" s="9" t="e">
        <f t="shared" si="150"/>
        <v>#N/A</v>
      </c>
      <c r="CS107" s="9" t="e">
        <f t="shared" si="151"/>
        <v>#N/A</v>
      </c>
      <c r="CT107" s="9" t="e">
        <f t="shared" si="152"/>
        <v>#N/A</v>
      </c>
      <c r="CU107" s="9" t="e">
        <f t="shared" si="153"/>
        <v>#N/A</v>
      </c>
      <c r="CV107" s="9" t="e">
        <f t="shared" si="154"/>
        <v>#N/A</v>
      </c>
      <c r="CW107" s="9" t="e">
        <f t="shared" si="155"/>
        <v>#N/A</v>
      </c>
      <c r="CX107" s="9" t="e">
        <f t="shared" si="156"/>
        <v>#N/A</v>
      </c>
      <c r="CY107" s="9" t="e">
        <f t="shared" si="157"/>
        <v>#N/A</v>
      </c>
      <c r="CZ107" s="9" t="e">
        <f t="shared" si="158"/>
        <v>#N/A</v>
      </c>
      <c r="DA107" s="9" t="e">
        <f t="shared" si="159"/>
        <v>#N/A</v>
      </c>
      <c r="DB107" s="9" t="e">
        <f t="shared" si="160"/>
        <v>#N/A</v>
      </c>
      <c r="DC107" s="9" t="e">
        <f t="shared" si="161"/>
        <v>#N/A</v>
      </c>
      <c r="DD107" s="9" t="e">
        <f t="shared" si="162"/>
        <v>#N/A</v>
      </c>
      <c r="DE107" s="9" t="e">
        <f t="shared" si="163"/>
        <v>#N/A</v>
      </c>
      <c r="DF107" s="9" t="e">
        <f t="shared" si="164"/>
        <v>#N/A</v>
      </c>
      <c r="DG107" s="9" t="e">
        <f t="shared" si="165"/>
        <v>#N/A</v>
      </c>
      <c r="DH107" s="9" t="e">
        <f t="shared" si="166"/>
        <v>#N/A</v>
      </c>
      <c r="DI107" s="9" t="e">
        <f t="shared" si="167"/>
        <v>#N/A</v>
      </c>
      <c r="DJ107" s="9" t="e">
        <f t="shared" si="168"/>
        <v>#N/A</v>
      </c>
      <c r="DK107" s="9" t="e">
        <f t="shared" si="169"/>
        <v>#N/A</v>
      </c>
      <c r="DL107" s="9" t="e">
        <f t="shared" si="170"/>
        <v>#N/A</v>
      </c>
      <c r="DM107" s="9" t="e">
        <f t="shared" si="171"/>
        <v>#N/A</v>
      </c>
      <c r="DN107" s="9" t="e">
        <f t="shared" si="172"/>
        <v>#N/A</v>
      </c>
      <c r="DO107" s="9" t="e">
        <f t="shared" si="173"/>
        <v>#N/A</v>
      </c>
      <c r="DP107" s="9" t="e">
        <f t="shared" si="174"/>
        <v>#N/A</v>
      </c>
      <c r="DQ107" s="9" t="e">
        <f t="shared" si="175"/>
        <v>#N/A</v>
      </c>
      <c r="DR107" s="9" t="e">
        <f t="shared" si="176"/>
        <v>#N/A</v>
      </c>
      <c r="DS107" s="9" t="e">
        <f t="shared" si="177"/>
        <v>#N/A</v>
      </c>
      <c r="DT107" s="9" t="e">
        <f t="shared" si="178"/>
        <v>#N/A</v>
      </c>
      <c r="DU107" s="9" t="e">
        <f t="shared" si="179"/>
        <v>#N/A</v>
      </c>
      <c r="DV107" s="9" t="e">
        <f t="shared" si="180"/>
        <v>#N/A</v>
      </c>
      <c r="DW107" s="9" t="e">
        <f t="shared" si="181"/>
        <v>#N/A</v>
      </c>
      <c r="DX107" s="9" t="e">
        <f t="shared" si="182"/>
        <v>#N/A</v>
      </c>
      <c r="DY107" s="9" t="e">
        <f t="shared" si="183"/>
        <v>#N/A</v>
      </c>
      <c r="DZ107" s="9" t="e">
        <f t="shared" si="184"/>
        <v>#N/A</v>
      </c>
      <c r="EA107" s="9" t="e">
        <f t="shared" si="185"/>
        <v>#N/A</v>
      </c>
      <c r="EB107" s="9" t="e">
        <f t="shared" si="186"/>
        <v>#N/A</v>
      </c>
      <c r="EC107" s="9" t="e">
        <f t="shared" si="187"/>
        <v>#N/A</v>
      </c>
      <c r="ED107" s="9" t="e">
        <f t="shared" si="188"/>
        <v>#N/A</v>
      </c>
      <c r="EE107" s="9" t="e">
        <f t="shared" si="189"/>
        <v>#N/A</v>
      </c>
      <c r="EF107" s="9" t="e">
        <f t="shared" si="190"/>
        <v>#N/A</v>
      </c>
      <c r="EG107" s="9" t="e">
        <f t="shared" si="191"/>
        <v>#N/A</v>
      </c>
      <c r="EH107" s="9" t="e">
        <f t="shared" si="192"/>
        <v>#N/A</v>
      </c>
    </row>
    <row r="108" spans="1:138" ht="15.6">
      <c r="B108" s="205"/>
      <c r="C108" s="442" t="s">
        <v>352</v>
      </c>
      <c r="D108" s="443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30"/>
        <v>#N/A</v>
      </c>
      <c r="BY108" s="9" t="e">
        <f t="shared" si="131"/>
        <v>#N/A</v>
      </c>
      <c r="BZ108" s="9" t="e">
        <f t="shared" si="132"/>
        <v>#N/A</v>
      </c>
      <c r="CA108" s="9" t="e">
        <f t="shared" si="133"/>
        <v>#N/A</v>
      </c>
      <c r="CB108" s="9" t="e">
        <f t="shared" si="134"/>
        <v>#N/A</v>
      </c>
      <c r="CC108" s="9" t="e">
        <f t="shared" si="135"/>
        <v>#N/A</v>
      </c>
      <c r="CD108" s="9" t="e">
        <f t="shared" si="136"/>
        <v>#N/A</v>
      </c>
      <c r="CE108" s="9" t="e">
        <f t="shared" si="137"/>
        <v>#N/A</v>
      </c>
      <c r="CF108" s="9" t="e">
        <f t="shared" si="138"/>
        <v>#N/A</v>
      </c>
      <c r="CG108" s="9" t="e">
        <f t="shared" si="139"/>
        <v>#N/A</v>
      </c>
      <c r="CH108" s="9" t="e">
        <f t="shared" si="140"/>
        <v>#N/A</v>
      </c>
      <c r="CI108" s="9" t="e">
        <f t="shared" si="141"/>
        <v>#N/A</v>
      </c>
      <c r="CJ108" s="9" t="e">
        <f t="shared" si="142"/>
        <v>#N/A</v>
      </c>
      <c r="CK108" s="9" t="e">
        <f t="shared" si="143"/>
        <v>#N/A</v>
      </c>
      <c r="CL108" s="9" t="e">
        <f t="shared" si="144"/>
        <v>#N/A</v>
      </c>
      <c r="CM108" s="9" t="e">
        <f t="shared" si="145"/>
        <v>#N/A</v>
      </c>
      <c r="CN108" s="9" t="e">
        <f t="shared" si="146"/>
        <v>#N/A</v>
      </c>
      <c r="CO108" s="9" t="e">
        <f t="shared" si="147"/>
        <v>#N/A</v>
      </c>
      <c r="CP108" s="9" t="e">
        <f t="shared" si="148"/>
        <v>#N/A</v>
      </c>
      <c r="CQ108" s="9" t="e">
        <f t="shared" si="149"/>
        <v>#N/A</v>
      </c>
      <c r="CR108" s="9" t="e">
        <f t="shared" si="150"/>
        <v>#N/A</v>
      </c>
      <c r="CS108" s="9" t="e">
        <f t="shared" si="151"/>
        <v>#N/A</v>
      </c>
      <c r="CT108" s="9" t="e">
        <f t="shared" si="152"/>
        <v>#N/A</v>
      </c>
      <c r="CU108" s="9" t="e">
        <f t="shared" si="153"/>
        <v>#N/A</v>
      </c>
      <c r="CV108" s="9" t="e">
        <f t="shared" si="154"/>
        <v>#N/A</v>
      </c>
      <c r="CW108" s="9" t="e">
        <f t="shared" si="155"/>
        <v>#N/A</v>
      </c>
      <c r="CX108" s="9" t="e">
        <f t="shared" si="156"/>
        <v>#N/A</v>
      </c>
      <c r="CY108" s="9" t="e">
        <f t="shared" si="157"/>
        <v>#N/A</v>
      </c>
      <c r="CZ108" s="9" t="e">
        <f t="shared" si="158"/>
        <v>#N/A</v>
      </c>
      <c r="DA108" s="9" t="e">
        <f t="shared" si="159"/>
        <v>#N/A</v>
      </c>
      <c r="DB108" s="9" t="e">
        <f t="shared" si="160"/>
        <v>#N/A</v>
      </c>
      <c r="DC108" s="9" t="e">
        <f t="shared" si="161"/>
        <v>#N/A</v>
      </c>
      <c r="DD108" s="9" t="e">
        <f t="shared" si="162"/>
        <v>#N/A</v>
      </c>
      <c r="DE108" s="9" t="e">
        <f t="shared" si="163"/>
        <v>#N/A</v>
      </c>
      <c r="DF108" s="9" t="e">
        <f t="shared" si="164"/>
        <v>#N/A</v>
      </c>
      <c r="DG108" s="9" t="e">
        <f t="shared" si="165"/>
        <v>#N/A</v>
      </c>
      <c r="DH108" s="9" t="e">
        <f t="shared" si="166"/>
        <v>#N/A</v>
      </c>
      <c r="DI108" s="9" t="e">
        <f t="shared" si="167"/>
        <v>#N/A</v>
      </c>
      <c r="DJ108" s="9" t="e">
        <f t="shared" si="168"/>
        <v>#N/A</v>
      </c>
      <c r="DK108" s="9" t="e">
        <f t="shared" si="169"/>
        <v>#N/A</v>
      </c>
      <c r="DL108" s="9" t="e">
        <f t="shared" si="170"/>
        <v>#N/A</v>
      </c>
      <c r="DM108" s="9" t="e">
        <f t="shared" si="171"/>
        <v>#N/A</v>
      </c>
      <c r="DN108" s="9" t="e">
        <f t="shared" si="172"/>
        <v>#N/A</v>
      </c>
      <c r="DO108" s="9" t="e">
        <f t="shared" si="173"/>
        <v>#N/A</v>
      </c>
      <c r="DP108" s="9" t="e">
        <f t="shared" si="174"/>
        <v>#N/A</v>
      </c>
      <c r="DQ108" s="9" t="e">
        <f t="shared" si="175"/>
        <v>#N/A</v>
      </c>
      <c r="DR108" s="9" t="e">
        <f t="shared" si="176"/>
        <v>#N/A</v>
      </c>
      <c r="DS108" s="9" t="e">
        <f t="shared" si="177"/>
        <v>#N/A</v>
      </c>
      <c r="DT108" s="9" t="e">
        <f t="shared" si="178"/>
        <v>#N/A</v>
      </c>
      <c r="DU108" s="9" t="e">
        <f t="shared" si="179"/>
        <v>#N/A</v>
      </c>
      <c r="DV108" s="9" t="e">
        <f t="shared" si="180"/>
        <v>#N/A</v>
      </c>
      <c r="DW108" s="9" t="e">
        <f t="shared" si="181"/>
        <v>#N/A</v>
      </c>
      <c r="DX108" s="9" t="e">
        <f t="shared" si="182"/>
        <v>#N/A</v>
      </c>
      <c r="DY108" s="9" t="e">
        <f t="shared" si="183"/>
        <v>#N/A</v>
      </c>
      <c r="DZ108" s="9" t="e">
        <f t="shared" si="184"/>
        <v>#N/A</v>
      </c>
      <c r="EA108" s="9" t="e">
        <f t="shared" si="185"/>
        <v>#N/A</v>
      </c>
      <c r="EB108" s="9" t="e">
        <f t="shared" si="186"/>
        <v>#N/A</v>
      </c>
      <c r="EC108" s="9" t="e">
        <f t="shared" si="187"/>
        <v>#N/A</v>
      </c>
      <c r="ED108" s="9" t="e">
        <f t="shared" si="188"/>
        <v>#N/A</v>
      </c>
      <c r="EE108" s="9" t="e">
        <f t="shared" si="189"/>
        <v>#N/A</v>
      </c>
      <c r="EF108" s="9" t="e">
        <f t="shared" si="190"/>
        <v>#N/A</v>
      </c>
      <c r="EG108" s="9" t="e">
        <f t="shared" si="191"/>
        <v>#N/A</v>
      </c>
      <c r="EH108" s="9" t="e">
        <f t="shared" si="192"/>
        <v>#N/A</v>
      </c>
    </row>
    <row r="109" spans="1:138" ht="16.2" thickBot="1">
      <c r="B109" s="200"/>
      <c r="C109" s="438" t="s">
        <v>353</v>
      </c>
      <c r="D109" s="439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93">IF(COUNT($BV$3:$BV$103)&gt;=BU109,VLOOKUP(BU109,$BV$3:$BW$103,2,FALSE),"")</f>
        <v/>
      </c>
      <c r="BX109" s="9" t="e">
        <f t="shared" si="130"/>
        <v>#N/A</v>
      </c>
      <c r="BY109" s="9" t="e">
        <f t="shared" si="131"/>
        <v>#N/A</v>
      </c>
      <c r="BZ109" s="9" t="e">
        <f t="shared" si="132"/>
        <v>#N/A</v>
      </c>
      <c r="CA109" s="9" t="e">
        <f t="shared" si="133"/>
        <v>#N/A</v>
      </c>
      <c r="CB109" s="9" t="e">
        <f t="shared" si="134"/>
        <v>#N/A</v>
      </c>
      <c r="CC109" s="9" t="e">
        <f t="shared" si="135"/>
        <v>#N/A</v>
      </c>
      <c r="CD109" s="9" t="e">
        <f t="shared" si="136"/>
        <v>#N/A</v>
      </c>
      <c r="CE109" s="9" t="e">
        <f t="shared" si="137"/>
        <v>#N/A</v>
      </c>
      <c r="CF109" s="9" t="e">
        <f t="shared" si="138"/>
        <v>#N/A</v>
      </c>
      <c r="CG109" s="9" t="e">
        <f t="shared" si="139"/>
        <v>#N/A</v>
      </c>
      <c r="CH109" s="9" t="e">
        <f t="shared" si="140"/>
        <v>#N/A</v>
      </c>
      <c r="CI109" s="9" t="e">
        <f t="shared" si="141"/>
        <v>#N/A</v>
      </c>
      <c r="CJ109" s="9" t="e">
        <f t="shared" si="142"/>
        <v>#N/A</v>
      </c>
      <c r="CK109" s="9" t="e">
        <f t="shared" si="143"/>
        <v>#N/A</v>
      </c>
      <c r="CL109" s="9" t="e">
        <f t="shared" si="144"/>
        <v>#N/A</v>
      </c>
      <c r="CM109" s="9" t="e">
        <f t="shared" si="145"/>
        <v>#N/A</v>
      </c>
      <c r="CN109" s="9" t="e">
        <f t="shared" si="146"/>
        <v>#N/A</v>
      </c>
      <c r="CO109" s="9" t="e">
        <f t="shared" si="147"/>
        <v>#N/A</v>
      </c>
      <c r="CP109" s="9" t="e">
        <f t="shared" si="148"/>
        <v>#N/A</v>
      </c>
      <c r="CQ109" s="9" t="e">
        <f t="shared" si="149"/>
        <v>#N/A</v>
      </c>
      <c r="CR109" s="9" t="e">
        <f t="shared" si="150"/>
        <v>#N/A</v>
      </c>
      <c r="CS109" s="9" t="e">
        <f t="shared" si="151"/>
        <v>#N/A</v>
      </c>
      <c r="CT109" s="9" t="e">
        <f t="shared" si="152"/>
        <v>#N/A</v>
      </c>
      <c r="CU109" s="9" t="e">
        <f t="shared" si="153"/>
        <v>#N/A</v>
      </c>
      <c r="CV109" s="9" t="e">
        <f t="shared" si="154"/>
        <v>#N/A</v>
      </c>
      <c r="CW109" s="9" t="e">
        <f t="shared" si="155"/>
        <v>#N/A</v>
      </c>
      <c r="CX109" s="9" t="e">
        <f t="shared" si="156"/>
        <v>#N/A</v>
      </c>
      <c r="CY109" s="9" t="e">
        <f t="shared" si="157"/>
        <v>#N/A</v>
      </c>
      <c r="CZ109" s="9" t="e">
        <f t="shared" si="158"/>
        <v>#N/A</v>
      </c>
      <c r="DA109" s="9" t="e">
        <f t="shared" si="159"/>
        <v>#N/A</v>
      </c>
      <c r="DB109" s="9" t="e">
        <f t="shared" si="160"/>
        <v>#N/A</v>
      </c>
      <c r="DC109" s="9" t="e">
        <f t="shared" si="161"/>
        <v>#N/A</v>
      </c>
      <c r="DD109" s="9" t="e">
        <f t="shared" si="162"/>
        <v>#N/A</v>
      </c>
      <c r="DE109" s="9" t="e">
        <f t="shared" si="163"/>
        <v>#N/A</v>
      </c>
      <c r="DF109" s="9" t="e">
        <f t="shared" si="164"/>
        <v>#N/A</v>
      </c>
      <c r="DG109" s="9" t="e">
        <f t="shared" si="165"/>
        <v>#N/A</v>
      </c>
      <c r="DH109" s="9" t="e">
        <f t="shared" si="166"/>
        <v>#N/A</v>
      </c>
      <c r="DI109" s="9" t="e">
        <f t="shared" si="167"/>
        <v>#N/A</v>
      </c>
      <c r="DJ109" s="9" t="e">
        <f t="shared" si="168"/>
        <v>#N/A</v>
      </c>
      <c r="DK109" s="9" t="e">
        <f t="shared" si="169"/>
        <v>#N/A</v>
      </c>
      <c r="DL109" s="9" t="e">
        <f t="shared" si="170"/>
        <v>#N/A</v>
      </c>
      <c r="DM109" s="9" t="e">
        <f t="shared" si="171"/>
        <v>#N/A</v>
      </c>
      <c r="DN109" s="9" t="e">
        <f t="shared" si="172"/>
        <v>#N/A</v>
      </c>
      <c r="DO109" s="9" t="e">
        <f t="shared" si="173"/>
        <v>#N/A</v>
      </c>
      <c r="DP109" s="9" t="e">
        <f t="shared" si="174"/>
        <v>#N/A</v>
      </c>
      <c r="DQ109" s="9" t="e">
        <f t="shared" si="175"/>
        <v>#N/A</v>
      </c>
      <c r="DR109" s="9" t="e">
        <f t="shared" si="176"/>
        <v>#N/A</v>
      </c>
      <c r="DS109" s="9" t="e">
        <f t="shared" si="177"/>
        <v>#N/A</v>
      </c>
      <c r="DT109" s="9" t="e">
        <f t="shared" si="178"/>
        <v>#N/A</v>
      </c>
      <c r="DU109" s="9" t="e">
        <f t="shared" si="179"/>
        <v>#N/A</v>
      </c>
      <c r="DV109" s="9" t="e">
        <f t="shared" si="180"/>
        <v>#N/A</v>
      </c>
      <c r="DW109" s="9" t="e">
        <f t="shared" si="181"/>
        <v>#N/A</v>
      </c>
      <c r="DX109" s="9" t="e">
        <f t="shared" si="182"/>
        <v>#N/A</v>
      </c>
      <c r="DY109" s="9" t="e">
        <f t="shared" si="183"/>
        <v>#N/A</v>
      </c>
      <c r="DZ109" s="9" t="e">
        <f t="shared" si="184"/>
        <v>#N/A</v>
      </c>
      <c r="EA109" s="9" t="e">
        <f t="shared" si="185"/>
        <v>#N/A</v>
      </c>
      <c r="EB109" s="9" t="e">
        <f t="shared" si="186"/>
        <v>#N/A</v>
      </c>
      <c r="EC109" s="9" t="e">
        <f t="shared" si="187"/>
        <v>#N/A</v>
      </c>
      <c r="ED109" s="9" t="e">
        <f t="shared" si="188"/>
        <v>#N/A</v>
      </c>
      <c r="EE109" s="9" t="e">
        <f t="shared" si="189"/>
        <v>#N/A</v>
      </c>
      <c r="EF109" s="9" t="e">
        <f t="shared" si="190"/>
        <v>#N/A</v>
      </c>
      <c r="EG109" s="9" t="e">
        <f t="shared" si="191"/>
        <v>#N/A</v>
      </c>
      <c r="EH109" s="9" t="e">
        <f t="shared" si="192"/>
        <v>#N/A</v>
      </c>
    </row>
    <row r="110" spans="1:138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93"/>
        <v/>
      </c>
      <c r="BX110" s="9" t="e">
        <f t="shared" si="130"/>
        <v>#N/A</v>
      </c>
      <c r="BY110" s="9" t="e">
        <f t="shared" si="131"/>
        <v>#N/A</v>
      </c>
      <c r="BZ110" s="9" t="e">
        <f t="shared" si="132"/>
        <v>#N/A</v>
      </c>
      <c r="CA110" s="9" t="e">
        <f t="shared" si="133"/>
        <v>#N/A</v>
      </c>
      <c r="CB110" s="9" t="e">
        <f t="shared" si="134"/>
        <v>#N/A</v>
      </c>
      <c r="CC110" s="9" t="e">
        <f t="shared" si="135"/>
        <v>#N/A</v>
      </c>
      <c r="CD110" s="9" t="e">
        <f t="shared" si="136"/>
        <v>#N/A</v>
      </c>
      <c r="CE110" s="9" t="e">
        <f t="shared" si="137"/>
        <v>#N/A</v>
      </c>
      <c r="CF110" s="9" t="e">
        <f t="shared" si="138"/>
        <v>#N/A</v>
      </c>
      <c r="CG110" s="9" t="e">
        <f t="shared" si="139"/>
        <v>#N/A</v>
      </c>
      <c r="CH110" s="9" t="e">
        <f t="shared" si="140"/>
        <v>#N/A</v>
      </c>
      <c r="CI110" s="9" t="e">
        <f t="shared" si="141"/>
        <v>#N/A</v>
      </c>
      <c r="CJ110" s="9" t="e">
        <f t="shared" si="142"/>
        <v>#N/A</v>
      </c>
      <c r="CK110" s="9" t="e">
        <f t="shared" si="143"/>
        <v>#N/A</v>
      </c>
      <c r="CL110" s="9" t="e">
        <f t="shared" si="144"/>
        <v>#N/A</v>
      </c>
      <c r="CM110" s="9" t="e">
        <f t="shared" si="145"/>
        <v>#N/A</v>
      </c>
      <c r="CN110" s="9" t="e">
        <f t="shared" si="146"/>
        <v>#N/A</v>
      </c>
      <c r="CO110" s="9" t="e">
        <f t="shared" si="147"/>
        <v>#N/A</v>
      </c>
      <c r="CP110" s="9" t="e">
        <f t="shared" si="148"/>
        <v>#N/A</v>
      </c>
      <c r="CQ110" s="9" t="e">
        <f t="shared" si="149"/>
        <v>#N/A</v>
      </c>
      <c r="CR110" s="9" t="e">
        <f t="shared" si="150"/>
        <v>#N/A</v>
      </c>
      <c r="CS110" s="9" t="e">
        <f t="shared" si="151"/>
        <v>#N/A</v>
      </c>
      <c r="CT110" s="9" t="e">
        <f t="shared" si="152"/>
        <v>#N/A</v>
      </c>
      <c r="CU110" s="9" t="e">
        <f t="shared" si="153"/>
        <v>#N/A</v>
      </c>
      <c r="CV110" s="9" t="e">
        <f t="shared" si="154"/>
        <v>#N/A</v>
      </c>
      <c r="CW110" s="9" t="e">
        <f t="shared" si="155"/>
        <v>#N/A</v>
      </c>
      <c r="CX110" s="9" t="e">
        <f t="shared" si="156"/>
        <v>#N/A</v>
      </c>
      <c r="CY110" s="9" t="e">
        <f t="shared" si="157"/>
        <v>#N/A</v>
      </c>
      <c r="CZ110" s="9" t="e">
        <f t="shared" si="158"/>
        <v>#N/A</v>
      </c>
      <c r="DA110" s="9" t="e">
        <f t="shared" si="159"/>
        <v>#N/A</v>
      </c>
      <c r="DB110" s="9" t="e">
        <f t="shared" si="160"/>
        <v>#N/A</v>
      </c>
      <c r="DC110" s="9" t="e">
        <f t="shared" si="161"/>
        <v>#N/A</v>
      </c>
      <c r="DD110" s="9" t="e">
        <f t="shared" si="162"/>
        <v>#N/A</v>
      </c>
      <c r="DE110" s="9" t="e">
        <f t="shared" si="163"/>
        <v>#N/A</v>
      </c>
      <c r="DF110" s="9" t="e">
        <f t="shared" si="164"/>
        <v>#N/A</v>
      </c>
      <c r="DG110" s="9" t="e">
        <f t="shared" si="165"/>
        <v>#N/A</v>
      </c>
      <c r="DH110" s="9" t="e">
        <f t="shared" si="166"/>
        <v>#N/A</v>
      </c>
      <c r="DI110" s="9" t="e">
        <f t="shared" si="167"/>
        <v>#N/A</v>
      </c>
      <c r="DJ110" s="9" t="e">
        <f t="shared" si="168"/>
        <v>#N/A</v>
      </c>
      <c r="DK110" s="9" t="e">
        <f t="shared" si="169"/>
        <v>#N/A</v>
      </c>
      <c r="DL110" s="9" t="e">
        <f t="shared" si="170"/>
        <v>#N/A</v>
      </c>
      <c r="DM110" s="9" t="e">
        <f t="shared" si="171"/>
        <v>#N/A</v>
      </c>
      <c r="DN110" s="9" t="e">
        <f t="shared" si="172"/>
        <v>#N/A</v>
      </c>
      <c r="DO110" s="9" t="e">
        <f t="shared" si="173"/>
        <v>#N/A</v>
      </c>
      <c r="DP110" s="9" t="e">
        <f t="shared" si="174"/>
        <v>#N/A</v>
      </c>
      <c r="DQ110" s="9" t="e">
        <f t="shared" si="175"/>
        <v>#N/A</v>
      </c>
      <c r="DR110" s="9" t="e">
        <f t="shared" si="176"/>
        <v>#N/A</v>
      </c>
      <c r="DS110" s="9" t="e">
        <f t="shared" si="177"/>
        <v>#N/A</v>
      </c>
      <c r="DT110" s="9" t="e">
        <f t="shared" si="178"/>
        <v>#N/A</v>
      </c>
      <c r="DU110" s="9" t="e">
        <f t="shared" si="179"/>
        <v>#N/A</v>
      </c>
      <c r="DV110" s="9" t="e">
        <f t="shared" si="180"/>
        <v>#N/A</v>
      </c>
      <c r="DW110" s="9" t="e">
        <f t="shared" si="181"/>
        <v>#N/A</v>
      </c>
      <c r="DX110" s="9" t="e">
        <f t="shared" si="182"/>
        <v>#N/A</v>
      </c>
      <c r="DY110" s="9" t="e">
        <f t="shared" si="183"/>
        <v>#N/A</v>
      </c>
      <c r="DZ110" s="9" t="e">
        <f t="shared" si="184"/>
        <v>#N/A</v>
      </c>
      <c r="EA110" s="9" t="e">
        <f t="shared" si="185"/>
        <v>#N/A</v>
      </c>
      <c r="EB110" s="9" t="e">
        <f t="shared" si="186"/>
        <v>#N/A</v>
      </c>
      <c r="EC110" s="9" t="e">
        <f t="shared" si="187"/>
        <v>#N/A</v>
      </c>
      <c r="ED110" s="9" t="e">
        <f t="shared" si="188"/>
        <v>#N/A</v>
      </c>
      <c r="EE110" s="9" t="e">
        <f t="shared" si="189"/>
        <v>#N/A</v>
      </c>
      <c r="EF110" s="9" t="e">
        <f t="shared" si="190"/>
        <v>#N/A</v>
      </c>
      <c r="EG110" s="9" t="e">
        <f t="shared" si="191"/>
        <v>#N/A</v>
      </c>
      <c r="EH110" s="9" t="e">
        <f t="shared" si="192"/>
        <v>#N/A</v>
      </c>
    </row>
    <row r="111" spans="1:138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93"/>
        <v/>
      </c>
      <c r="BX111" s="9" t="e">
        <f t="shared" si="130"/>
        <v>#N/A</v>
      </c>
      <c r="BY111" s="9" t="e">
        <f t="shared" si="131"/>
        <v>#N/A</v>
      </c>
      <c r="BZ111" s="9" t="e">
        <f t="shared" si="132"/>
        <v>#N/A</v>
      </c>
      <c r="CA111" s="9" t="e">
        <f t="shared" si="133"/>
        <v>#N/A</v>
      </c>
      <c r="CB111" s="9" t="e">
        <f t="shared" si="134"/>
        <v>#N/A</v>
      </c>
      <c r="CC111" s="9" t="e">
        <f t="shared" si="135"/>
        <v>#N/A</v>
      </c>
      <c r="CD111" s="9" t="e">
        <f t="shared" si="136"/>
        <v>#N/A</v>
      </c>
      <c r="CE111" s="9" t="e">
        <f t="shared" si="137"/>
        <v>#N/A</v>
      </c>
      <c r="CF111" s="9" t="e">
        <f t="shared" si="138"/>
        <v>#N/A</v>
      </c>
      <c r="CG111" s="9" t="e">
        <f t="shared" si="139"/>
        <v>#N/A</v>
      </c>
      <c r="CH111" s="9" t="e">
        <f t="shared" si="140"/>
        <v>#N/A</v>
      </c>
      <c r="CI111" s="9" t="e">
        <f t="shared" si="141"/>
        <v>#N/A</v>
      </c>
      <c r="CJ111" s="9" t="e">
        <f t="shared" si="142"/>
        <v>#N/A</v>
      </c>
      <c r="CK111" s="9" t="e">
        <f t="shared" si="143"/>
        <v>#N/A</v>
      </c>
      <c r="CL111" s="9" t="e">
        <f t="shared" si="144"/>
        <v>#N/A</v>
      </c>
      <c r="CM111" s="9" t="e">
        <f t="shared" si="145"/>
        <v>#N/A</v>
      </c>
      <c r="CN111" s="9" t="e">
        <f t="shared" si="146"/>
        <v>#N/A</v>
      </c>
      <c r="CO111" s="9" t="e">
        <f t="shared" si="147"/>
        <v>#N/A</v>
      </c>
      <c r="CP111" s="9" t="e">
        <f t="shared" si="148"/>
        <v>#N/A</v>
      </c>
      <c r="CQ111" s="9" t="e">
        <f t="shared" si="149"/>
        <v>#N/A</v>
      </c>
      <c r="CR111" s="9" t="e">
        <f t="shared" si="150"/>
        <v>#N/A</v>
      </c>
      <c r="CS111" s="9" t="e">
        <f t="shared" si="151"/>
        <v>#N/A</v>
      </c>
      <c r="CT111" s="9" t="e">
        <f t="shared" si="152"/>
        <v>#N/A</v>
      </c>
      <c r="CU111" s="9" t="e">
        <f t="shared" si="153"/>
        <v>#N/A</v>
      </c>
      <c r="CV111" s="9" t="e">
        <f t="shared" si="154"/>
        <v>#N/A</v>
      </c>
      <c r="CW111" s="9" t="e">
        <f t="shared" si="155"/>
        <v>#N/A</v>
      </c>
      <c r="CX111" s="9" t="e">
        <f t="shared" si="156"/>
        <v>#N/A</v>
      </c>
      <c r="CY111" s="9" t="e">
        <f t="shared" si="157"/>
        <v>#N/A</v>
      </c>
      <c r="CZ111" s="9" t="e">
        <f t="shared" si="158"/>
        <v>#N/A</v>
      </c>
      <c r="DA111" s="9" t="e">
        <f t="shared" si="159"/>
        <v>#N/A</v>
      </c>
      <c r="DB111" s="9" t="e">
        <f t="shared" si="160"/>
        <v>#N/A</v>
      </c>
      <c r="DC111" s="9" t="e">
        <f t="shared" si="161"/>
        <v>#N/A</v>
      </c>
      <c r="DD111" s="9" t="e">
        <f t="shared" si="162"/>
        <v>#N/A</v>
      </c>
      <c r="DE111" s="9" t="e">
        <f t="shared" si="163"/>
        <v>#N/A</v>
      </c>
      <c r="DF111" s="9" t="e">
        <f t="shared" si="164"/>
        <v>#N/A</v>
      </c>
      <c r="DG111" s="9" t="e">
        <f t="shared" si="165"/>
        <v>#N/A</v>
      </c>
      <c r="DH111" s="9" t="e">
        <f t="shared" si="166"/>
        <v>#N/A</v>
      </c>
      <c r="DI111" s="9" t="e">
        <f t="shared" si="167"/>
        <v>#N/A</v>
      </c>
      <c r="DJ111" s="9" t="e">
        <f t="shared" si="168"/>
        <v>#N/A</v>
      </c>
      <c r="DK111" s="9" t="e">
        <f t="shared" si="169"/>
        <v>#N/A</v>
      </c>
      <c r="DL111" s="9" t="e">
        <f t="shared" si="170"/>
        <v>#N/A</v>
      </c>
      <c r="DM111" s="9" t="e">
        <f t="shared" si="171"/>
        <v>#N/A</v>
      </c>
      <c r="DN111" s="9" t="e">
        <f t="shared" si="172"/>
        <v>#N/A</v>
      </c>
      <c r="DO111" s="9" t="e">
        <f t="shared" si="173"/>
        <v>#N/A</v>
      </c>
      <c r="DP111" s="9" t="e">
        <f t="shared" si="174"/>
        <v>#N/A</v>
      </c>
      <c r="DQ111" s="9" t="e">
        <f t="shared" si="175"/>
        <v>#N/A</v>
      </c>
      <c r="DR111" s="9" t="e">
        <f t="shared" si="176"/>
        <v>#N/A</v>
      </c>
      <c r="DS111" s="9" t="e">
        <f t="shared" si="177"/>
        <v>#N/A</v>
      </c>
      <c r="DT111" s="9" t="e">
        <f t="shared" si="178"/>
        <v>#N/A</v>
      </c>
      <c r="DU111" s="9" t="e">
        <f t="shared" si="179"/>
        <v>#N/A</v>
      </c>
      <c r="DV111" s="9" t="e">
        <f t="shared" si="180"/>
        <v>#N/A</v>
      </c>
      <c r="DW111" s="9" t="e">
        <f t="shared" si="181"/>
        <v>#N/A</v>
      </c>
      <c r="DX111" s="9" t="e">
        <f t="shared" si="182"/>
        <v>#N/A</v>
      </c>
      <c r="DY111" s="9" t="e">
        <f t="shared" si="183"/>
        <v>#N/A</v>
      </c>
      <c r="DZ111" s="9" t="e">
        <f t="shared" si="184"/>
        <v>#N/A</v>
      </c>
      <c r="EA111" s="9" t="e">
        <f t="shared" si="185"/>
        <v>#N/A</v>
      </c>
      <c r="EB111" s="9" t="e">
        <f t="shared" si="186"/>
        <v>#N/A</v>
      </c>
      <c r="EC111" s="9" t="e">
        <f t="shared" si="187"/>
        <v>#N/A</v>
      </c>
      <c r="ED111" s="9" t="e">
        <f t="shared" si="188"/>
        <v>#N/A</v>
      </c>
      <c r="EE111" s="9" t="e">
        <f t="shared" si="189"/>
        <v>#N/A</v>
      </c>
      <c r="EF111" s="9" t="e">
        <f t="shared" si="190"/>
        <v>#N/A</v>
      </c>
      <c r="EG111" s="9" t="e">
        <f t="shared" si="191"/>
        <v>#N/A</v>
      </c>
      <c r="EH111" s="9" t="e">
        <f t="shared" si="192"/>
        <v>#N/A</v>
      </c>
    </row>
    <row r="112" spans="1:138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93"/>
        <v/>
      </c>
      <c r="BX112" s="9" t="e">
        <f t="shared" si="130"/>
        <v>#N/A</v>
      </c>
      <c r="BY112" s="9" t="e">
        <f t="shared" si="131"/>
        <v>#N/A</v>
      </c>
      <c r="BZ112" s="9" t="e">
        <f t="shared" si="132"/>
        <v>#N/A</v>
      </c>
      <c r="CA112" s="9" t="e">
        <f t="shared" si="133"/>
        <v>#N/A</v>
      </c>
      <c r="CB112" s="9" t="e">
        <f t="shared" si="134"/>
        <v>#N/A</v>
      </c>
      <c r="CC112" s="9" t="e">
        <f t="shared" si="135"/>
        <v>#N/A</v>
      </c>
      <c r="CD112" s="9" t="e">
        <f t="shared" si="136"/>
        <v>#N/A</v>
      </c>
      <c r="CE112" s="9" t="e">
        <f t="shared" si="137"/>
        <v>#N/A</v>
      </c>
      <c r="CF112" s="9" t="e">
        <f t="shared" si="138"/>
        <v>#N/A</v>
      </c>
      <c r="CG112" s="9" t="e">
        <f t="shared" si="139"/>
        <v>#N/A</v>
      </c>
      <c r="CH112" s="9" t="e">
        <f t="shared" si="140"/>
        <v>#N/A</v>
      </c>
      <c r="CI112" s="9" t="e">
        <f t="shared" si="141"/>
        <v>#N/A</v>
      </c>
      <c r="CJ112" s="9" t="e">
        <f t="shared" si="142"/>
        <v>#N/A</v>
      </c>
      <c r="CK112" s="9" t="e">
        <f t="shared" si="143"/>
        <v>#N/A</v>
      </c>
      <c r="CL112" s="9" t="e">
        <f t="shared" si="144"/>
        <v>#N/A</v>
      </c>
      <c r="CM112" s="9" t="e">
        <f t="shared" si="145"/>
        <v>#N/A</v>
      </c>
      <c r="CN112" s="9" t="e">
        <f t="shared" si="146"/>
        <v>#N/A</v>
      </c>
      <c r="CO112" s="9" t="e">
        <f t="shared" si="147"/>
        <v>#N/A</v>
      </c>
      <c r="CP112" s="9" t="e">
        <f t="shared" si="148"/>
        <v>#N/A</v>
      </c>
      <c r="CQ112" s="9" t="e">
        <f t="shared" si="149"/>
        <v>#N/A</v>
      </c>
      <c r="CR112" s="9" t="e">
        <f t="shared" si="150"/>
        <v>#N/A</v>
      </c>
      <c r="CS112" s="9" t="e">
        <f t="shared" si="151"/>
        <v>#N/A</v>
      </c>
      <c r="CT112" s="9" t="e">
        <f t="shared" si="152"/>
        <v>#N/A</v>
      </c>
      <c r="CU112" s="9" t="e">
        <f t="shared" si="153"/>
        <v>#N/A</v>
      </c>
      <c r="CV112" s="9" t="e">
        <f t="shared" si="154"/>
        <v>#N/A</v>
      </c>
      <c r="CW112" s="9" t="e">
        <f t="shared" si="155"/>
        <v>#N/A</v>
      </c>
      <c r="CX112" s="9" t="e">
        <f t="shared" si="156"/>
        <v>#N/A</v>
      </c>
      <c r="CY112" s="9" t="e">
        <f t="shared" si="157"/>
        <v>#N/A</v>
      </c>
      <c r="CZ112" s="9" t="e">
        <f t="shared" si="158"/>
        <v>#N/A</v>
      </c>
      <c r="DA112" s="9" t="e">
        <f t="shared" si="159"/>
        <v>#N/A</v>
      </c>
      <c r="DB112" s="9" t="e">
        <f t="shared" si="160"/>
        <v>#N/A</v>
      </c>
      <c r="DC112" s="9" t="e">
        <f t="shared" si="161"/>
        <v>#N/A</v>
      </c>
      <c r="DD112" s="9" t="e">
        <f t="shared" si="162"/>
        <v>#N/A</v>
      </c>
      <c r="DE112" s="9" t="e">
        <f t="shared" si="163"/>
        <v>#N/A</v>
      </c>
      <c r="DF112" s="9" t="e">
        <f t="shared" si="164"/>
        <v>#N/A</v>
      </c>
      <c r="DG112" s="9" t="e">
        <f t="shared" si="165"/>
        <v>#N/A</v>
      </c>
      <c r="DH112" s="9" t="e">
        <f t="shared" si="166"/>
        <v>#N/A</v>
      </c>
      <c r="DI112" s="9" t="e">
        <f t="shared" si="167"/>
        <v>#N/A</v>
      </c>
      <c r="DJ112" s="9" t="e">
        <f t="shared" si="168"/>
        <v>#N/A</v>
      </c>
      <c r="DK112" s="9" t="e">
        <f t="shared" si="169"/>
        <v>#N/A</v>
      </c>
      <c r="DL112" s="9" t="e">
        <f t="shared" si="170"/>
        <v>#N/A</v>
      </c>
      <c r="DM112" s="9" t="e">
        <f t="shared" si="171"/>
        <v>#N/A</v>
      </c>
      <c r="DN112" s="9" t="e">
        <f t="shared" si="172"/>
        <v>#N/A</v>
      </c>
      <c r="DO112" s="9" t="e">
        <f t="shared" si="173"/>
        <v>#N/A</v>
      </c>
      <c r="DP112" s="9" t="e">
        <f t="shared" si="174"/>
        <v>#N/A</v>
      </c>
      <c r="DQ112" s="9" t="e">
        <f t="shared" si="175"/>
        <v>#N/A</v>
      </c>
      <c r="DR112" s="9" t="e">
        <f t="shared" si="176"/>
        <v>#N/A</v>
      </c>
      <c r="DS112" s="9" t="e">
        <f t="shared" si="177"/>
        <v>#N/A</v>
      </c>
      <c r="DT112" s="9" t="e">
        <f t="shared" si="178"/>
        <v>#N/A</v>
      </c>
      <c r="DU112" s="9" t="e">
        <f t="shared" si="179"/>
        <v>#N/A</v>
      </c>
      <c r="DV112" s="9" t="e">
        <f t="shared" si="180"/>
        <v>#N/A</v>
      </c>
      <c r="DW112" s="9" t="e">
        <f t="shared" si="181"/>
        <v>#N/A</v>
      </c>
      <c r="DX112" s="9" t="e">
        <f t="shared" si="182"/>
        <v>#N/A</v>
      </c>
      <c r="DY112" s="9" t="e">
        <f t="shared" si="183"/>
        <v>#N/A</v>
      </c>
      <c r="DZ112" s="9" t="e">
        <f t="shared" si="184"/>
        <v>#N/A</v>
      </c>
      <c r="EA112" s="9" t="e">
        <f t="shared" si="185"/>
        <v>#N/A</v>
      </c>
      <c r="EB112" s="9" t="e">
        <f t="shared" si="186"/>
        <v>#N/A</v>
      </c>
      <c r="EC112" s="9" t="e">
        <f t="shared" si="187"/>
        <v>#N/A</v>
      </c>
      <c r="ED112" s="9" t="e">
        <f t="shared" si="188"/>
        <v>#N/A</v>
      </c>
      <c r="EE112" s="9" t="e">
        <f t="shared" si="189"/>
        <v>#N/A</v>
      </c>
      <c r="EF112" s="9" t="e">
        <f t="shared" si="190"/>
        <v>#N/A</v>
      </c>
      <c r="EG112" s="9" t="e">
        <f t="shared" si="191"/>
        <v>#N/A</v>
      </c>
      <c r="EH112" s="9" t="e">
        <f t="shared" si="192"/>
        <v>#N/A</v>
      </c>
    </row>
    <row r="113" spans="10:138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93"/>
        <v/>
      </c>
      <c r="BX113" s="9" t="e">
        <f t="shared" si="130"/>
        <v>#N/A</v>
      </c>
      <c r="BY113" s="9" t="e">
        <f t="shared" si="131"/>
        <v>#N/A</v>
      </c>
      <c r="BZ113" s="9" t="e">
        <f t="shared" si="132"/>
        <v>#N/A</v>
      </c>
      <c r="CA113" s="9" t="e">
        <f t="shared" si="133"/>
        <v>#N/A</v>
      </c>
      <c r="CB113" s="9" t="e">
        <f t="shared" si="134"/>
        <v>#N/A</v>
      </c>
      <c r="CC113" s="9" t="e">
        <f t="shared" si="135"/>
        <v>#N/A</v>
      </c>
      <c r="CD113" s="9" t="e">
        <f t="shared" si="136"/>
        <v>#N/A</v>
      </c>
      <c r="CE113" s="9" t="e">
        <f t="shared" si="137"/>
        <v>#N/A</v>
      </c>
      <c r="CF113" s="9" t="e">
        <f t="shared" si="138"/>
        <v>#N/A</v>
      </c>
      <c r="CG113" s="9" t="e">
        <f t="shared" si="139"/>
        <v>#N/A</v>
      </c>
      <c r="CH113" s="9" t="e">
        <f t="shared" si="140"/>
        <v>#N/A</v>
      </c>
      <c r="CI113" s="9" t="e">
        <f t="shared" si="141"/>
        <v>#N/A</v>
      </c>
      <c r="CJ113" s="9" t="e">
        <f t="shared" si="142"/>
        <v>#N/A</v>
      </c>
      <c r="CK113" s="9" t="e">
        <f t="shared" si="143"/>
        <v>#N/A</v>
      </c>
      <c r="CL113" s="9" t="e">
        <f t="shared" si="144"/>
        <v>#N/A</v>
      </c>
      <c r="CM113" s="9" t="e">
        <f t="shared" si="145"/>
        <v>#N/A</v>
      </c>
      <c r="CN113" s="9" t="e">
        <f t="shared" si="146"/>
        <v>#N/A</v>
      </c>
      <c r="CO113" s="9" t="e">
        <f t="shared" si="147"/>
        <v>#N/A</v>
      </c>
      <c r="CP113" s="9" t="e">
        <f t="shared" si="148"/>
        <v>#N/A</v>
      </c>
      <c r="CQ113" s="9" t="e">
        <f t="shared" si="149"/>
        <v>#N/A</v>
      </c>
      <c r="CR113" s="9" t="e">
        <f t="shared" si="150"/>
        <v>#N/A</v>
      </c>
      <c r="CS113" s="9" t="e">
        <f t="shared" si="151"/>
        <v>#N/A</v>
      </c>
      <c r="CT113" s="9" t="e">
        <f t="shared" si="152"/>
        <v>#N/A</v>
      </c>
      <c r="CU113" s="9" t="e">
        <f t="shared" si="153"/>
        <v>#N/A</v>
      </c>
      <c r="CV113" s="9" t="e">
        <f t="shared" si="154"/>
        <v>#N/A</v>
      </c>
      <c r="CW113" s="9" t="e">
        <f t="shared" si="155"/>
        <v>#N/A</v>
      </c>
      <c r="CX113" s="9" t="e">
        <f t="shared" si="156"/>
        <v>#N/A</v>
      </c>
      <c r="CY113" s="9" t="e">
        <f t="shared" si="157"/>
        <v>#N/A</v>
      </c>
      <c r="CZ113" s="9" t="e">
        <f t="shared" si="158"/>
        <v>#N/A</v>
      </c>
      <c r="DA113" s="9" t="e">
        <f t="shared" si="159"/>
        <v>#N/A</v>
      </c>
      <c r="DB113" s="9" t="e">
        <f t="shared" si="160"/>
        <v>#N/A</v>
      </c>
      <c r="DC113" s="9" t="e">
        <f t="shared" si="161"/>
        <v>#N/A</v>
      </c>
      <c r="DD113" s="9" t="e">
        <f t="shared" si="162"/>
        <v>#N/A</v>
      </c>
      <c r="DE113" s="9" t="e">
        <f t="shared" si="163"/>
        <v>#N/A</v>
      </c>
      <c r="DF113" s="9" t="e">
        <f t="shared" si="164"/>
        <v>#N/A</v>
      </c>
      <c r="DG113" s="9" t="e">
        <f t="shared" si="165"/>
        <v>#N/A</v>
      </c>
      <c r="DH113" s="9" t="e">
        <f t="shared" si="166"/>
        <v>#N/A</v>
      </c>
      <c r="DI113" s="9" t="e">
        <f t="shared" si="167"/>
        <v>#N/A</v>
      </c>
      <c r="DJ113" s="9" t="e">
        <f t="shared" si="168"/>
        <v>#N/A</v>
      </c>
      <c r="DK113" s="9" t="e">
        <f t="shared" si="169"/>
        <v>#N/A</v>
      </c>
      <c r="DL113" s="9" t="e">
        <f t="shared" si="170"/>
        <v>#N/A</v>
      </c>
      <c r="DM113" s="9" t="e">
        <f t="shared" si="171"/>
        <v>#N/A</v>
      </c>
      <c r="DN113" s="9" t="e">
        <f t="shared" si="172"/>
        <v>#N/A</v>
      </c>
      <c r="DO113" s="9" t="e">
        <f t="shared" si="173"/>
        <v>#N/A</v>
      </c>
      <c r="DP113" s="9" t="e">
        <f t="shared" si="174"/>
        <v>#N/A</v>
      </c>
      <c r="DQ113" s="9" t="e">
        <f t="shared" si="175"/>
        <v>#N/A</v>
      </c>
      <c r="DR113" s="9" t="e">
        <f t="shared" si="176"/>
        <v>#N/A</v>
      </c>
      <c r="DS113" s="9" t="e">
        <f t="shared" si="177"/>
        <v>#N/A</v>
      </c>
      <c r="DT113" s="9" t="e">
        <f t="shared" si="178"/>
        <v>#N/A</v>
      </c>
      <c r="DU113" s="9" t="e">
        <f t="shared" si="179"/>
        <v>#N/A</v>
      </c>
      <c r="DV113" s="9" t="e">
        <f t="shared" si="180"/>
        <v>#N/A</v>
      </c>
      <c r="DW113" s="9" t="e">
        <f t="shared" si="181"/>
        <v>#N/A</v>
      </c>
      <c r="DX113" s="9" t="e">
        <f t="shared" si="182"/>
        <v>#N/A</v>
      </c>
      <c r="DY113" s="9" t="e">
        <f t="shared" si="183"/>
        <v>#N/A</v>
      </c>
      <c r="DZ113" s="9" t="e">
        <f t="shared" si="184"/>
        <v>#N/A</v>
      </c>
      <c r="EA113" s="9" t="e">
        <f t="shared" si="185"/>
        <v>#N/A</v>
      </c>
      <c r="EB113" s="9" t="e">
        <f t="shared" si="186"/>
        <v>#N/A</v>
      </c>
      <c r="EC113" s="9" t="e">
        <f t="shared" si="187"/>
        <v>#N/A</v>
      </c>
      <c r="ED113" s="9" t="e">
        <f t="shared" si="188"/>
        <v>#N/A</v>
      </c>
      <c r="EE113" s="9" t="e">
        <f t="shared" si="189"/>
        <v>#N/A</v>
      </c>
      <c r="EF113" s="9" t="e">
        <f t="shared" si="190"/>
        <v>#N/A</v>
      </c>
      <c r="EG113" s="9" t="e">
        <f t="shared" si="191"/>
        <v>#N/A</v>
      </c>
      <c r="EH113" s="9" t="e">
        <f t="shared" si="192"/>
        <v>#N/A</v>
      </c>
    </row>
    <row r="114" spans="10:138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93"/>
        <v/>
      </c>
      <c r="BX114" s="9" t="e">
        <f t="shared" si="130"/>
        <v>#N/A</v>
      </c>
      <c r="BY114" s="9" t="e">
        <f t="shared" si="131"/>
        <v>#N/A</v>
      </c>
      <c r="BZ114" s="9" t="e">
        <f t="shared" si="132"/>
        <v>#N/A</v>
      </c>
      <c r="CA114" s="9" t="e">
        <f t="shared" si="133"/>
        <v>#N/A</v>
      </c>
      <c r="CB114" s="9" t="e">
        <f t="shared" si="134"/>
        <v>#N/A</v>
      </c>
      <c r="CC114" s="9" t="e">
        <f t="shared" si="135"/>
        <v>#N/A</v>
      </c>
      <c r="CD114" s="9" t="e">
        <f t="shared" si="136"/>
        <v>#N/A</v>
      </c>
      <c r="CE114" s="9" t="e">
        <f t="shared" si="137"/>
        <v>#N/A</v>
      </c>
      <c r="CF114" s="9" t="e">
        <f t="shared" si="138"/>
        <v>#N/A</v>
      </c>
      <c r="CG114" s="9" t="e">
        <f t="shared" si="139"/>
        <v>#N/A</v>
      </c>
      <c r="CH114" s="9" t="e">
        <f t="shared" si="140"/>
        <v>#N/A</v>
      </c>
      <c r="CI114" s="9" t="e">
        <f t="shared" si="141"/>
        <v>#N/A</v>
      </c>
      <c r="CJ114" s="9" t="e">
        <f t="shared" si="142"/>
        <v>#N/A</v>
      </c>
      <c r="CK114" s="9" t="e">
        <f t="shared" si="143"/>
        <v>#N/A</v>
      </c>
      <c r="CL114" s="9" t="e">
        <f t="shared" si="144"/>
        <v>#N/A</v>
      </c>
      <c r="CM114" s="9" t="e">
        <f t="shared" si="145"/>
        <v>#N/A</v>
      </c>
      <c r="CN114" s="9" t="e">
        <f t="shared" si="146"/>
        <v>#N/A</v>
      </c>
      <c r="CO114" s="9" t="e">
        <f t="shared" si="147"/>
        <v>#N/A</v>
      </c>
      <c r="CP114" s="9" t="e">
        <f t="shared" si="148"/>
        <v>#N/A</v>
      </c>
      <c r="CQ114" s="9" t="e">
        <f t="shared" si="149"/>
        <v>#N/A</v>
      </c>
      <c r="CR114" s="9" t="e">
        <f t="shared" si="150"/>
        <v>#N/A</v>
      </c>
      <c r="CS114" s="9" t="e">
        <f t="shared" si="151"/>
        <v>#N/A</v>
      </c>
      <c r="CT114" s="9" t="e">
        <f t="shared" si="152"/>
        <v>#N/A</v>
      </c>
      <c r="CU114" s="9" t="e">
        <f t="shared" si="153"/>
        <v>#N/A</v>
      </c>
      <c r="CV114" s="9" t="e">
        <f t="shared" si="154"/>
        <v>#N/A</v>
      </c>
      <c r="CW114" s="9" t="e">
        <f t="shared" si="155"/>
        <v>#N/A</v>
      </c>
      <c r="CX114" s="9" t="e">
        <f t="shared" si="156"/>
        <v>#N/A</v>
      </c>
      <c r="CY114" s="9" t="e">
        <f t="shared" si="157"/>
        <v>#N/A</v>
      </c>
      <c r="CZ114" s="9" t="e">
        <f t="shared" si="158"/>
        <v>#N/A</v>
      </c>
      <c r="DA114" s="9" t="e">
        <f t="shared" si="159"/>
        <v>#N/A</v>
      </c>
      <c r="DB114" s="9" t="e">
        <f t="shared" si="160"/>
        <v>#N/A</v>
      </c>
      <c r="DC114" s="9" t="e">
        <f t="shared" si="161"/>
        <v>#N/A</v>
      </c>
      <c r="DD114" s="9" t="e">
        <f t="shared" si="162"/>
        <v>#N/A</v>
      </c>
      <c r="DE114" s="9" t="e">
        <f t="shared" si="163"/>
        <v>#N/A</v>
      </c>
      <c r="DF114" s="9" t="e">
        <f t="shared" si="164"/>
        <v>#N/A</v>
      </c>
      <c r="DG114" s="9" t="e">
        <f t="shared" si="165"/>
        <v>#N/A</v>
      </c>
      <c r="DH114" s="9" t="e">
        <f t="shared" si="166"/>
        <v>#N/A</v>
      </c>
      <c r="DI114" s="9" t="e">
        <f t="shared" si="167"/>
        <v>#N/A</v>
      </c>
      <c r="DJ114" s="9" t="e">
        <f t="shared" si="168"/>
        <v>#N/A</v>
      </c>
      <c r="DK114" s="9" t="e">
        <f t="shared" si="169"/>
        <v>#N/A</v>
      </c>
      <c r="DL114" s="9" t="e">
        <f t="shared" si="170"/>
        <v>#N/A</v>
      </c>
      <c r="DM114" s="9" t="e">
        <f t="shared" si="171"/>
        <v>#N/A</v>
      </c>
      <c r="DN114" s="9" t="e">
        <f t="shared" si="172"/>
        <v>#N/A</v>
      </c>
      <c r="DO114" s="9" t="e">
        <f t="shared" si="173"/>
        <v>#N/A</v>
      </c>
      <c r="DP114" s="9" t="e">
        <f t="shared" si="174"/>
        <v>#N/A</v>
      </c>
      <c r="DQ114" s="9" t="e">
        <f t="shared" si="175"/>
        <v>#N/A</v>
      </c>
      <c r="DR114" s="9" t="e">
        <f t="shared" si="176"/>
        <v>#N/A</v>
      </c>
      <c r="DS114" s="9" t="e">
        <f t="shared" si="177"/>
        <v>#N/A</v>
      </c>
      <c r="DT114" s="9" t="e">
        <f t="shared" si="178"/>
        <v>#N/A</v>
      </c>
      <c r="DU114" s="9" t="e">
        <f t="shared" si="179"/>
        <v>#N/A</v>
      </c>
      <c r="DV114" s="9" t="e">
        <f t="shared" si="180"/>
        <v>#N/A</v>
      </c>
      <c r="DW114" s="9" t="e">
        <f t="shared" si="181"/>
        <v>#N/A</v>
      </c>
      <c r="DX114" s="9" t="e">
        <f t="shared" si="182"/>
        <v>#N/A</v>
      </c>
      <c r="DY114" s="9" t="e">
        <f t="shared" si="183"/>
        <v>#N/A</v>
      </c>
      <c r="DZ114" s="9" t="e">
        <f t="shared" si="184"/>
        <v>#N/A</v>
      </c>
      <c r="EA114" s="9" t="e">
        <f t="shared" si="185"/>
        <v>#N/A</v>
      </c>
      <c r="EB114" s="9" t="e">
        <f t="shared" si="186"/>
        <v>#N/A</v>
      </c>
      <c r="EC114" s="9" t="e">
        <f t="shared" si="187"/>
        <v>#N/A</v>
      </c>
      <c r="ED114" s="9" t="e">
        <f t="shared" si="188"/>
        <v>#N/A</v>
      </c>
      <c r="EE114" s="9" t="e">
        <f t="shared" si="189"/>
        <v>#N/A</v>
      </c>
      <c r="EF114" s="9" t="e">
        <f t="shared" si="190"/>
        <v>#N/A</v>
      </c>
      <c r="EG114" s="9" t="e">
        <f t="shared" si="191"/>
        <v>#N/A</v>
      </c>
      <c r="EH114" s="9" t="e">
        <f t="shared" si="192"/>
        <v>#N/A</v>
      </c>
    </row>
    <row r="115" spans="10:138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0" priority="45" operator="equal">
      <formula>90</formula>
    </cfRule>
    <cfRule type="cellIs" dxfId="129" priority="44" operator="equal">
      <formula>0</formula>
    </cfRule>
  </conditionalFormatting>
  <conditionalFormatting sqref="J3:J103">
    <cfRule type="top10" dxfId="128" priority="46" rank="1"/>
    <cfRule type="top10" dxfId="127" priority="109" bottom="1" rank="1"/>
  </conditionalFormatting>
  <conditionalFormatting sqref="K3:K103">
    <cfRule type="top10" dxfId="126" priority="47" rank="1"/>
    <cfRule type="top10" dxfId="125" priority="110" bottom="1" rank="1"/>
  </conditionalFormatting>
  <conditionalFormatting sqref="L3:L103">
    <cfRule type="top10" dxfId="124" priority="48" rank="1"/>
    <cfRule type="top10" dxfId="123" priority="111" bottom="1" rank="1"/>
  </conditionalFormatting>
  <conditionalFormatting sqref="M3:M103">
    <cfRule type="top10" dxfId="122" priority="49" rank="1"/>
    <cfRule type="top10" dxfId="121" priority="112" bottom="1" rank="1"/>
  </conditionalFormatting>
  <conditionalFormatting sqref="N3:N103">
    <cfRule type="top10" dxfId="120" priority="50" rank="1"/>
    <cfRule type="top10" dxfId="119" priority="113" bottom="1" rank="1"/>
  </conditionalFormatting>
  <conditionalFormatting sqref="O3:O103">
    <cfRule type="top10" dxfId="118" priority="51" rank="1"/>
    <cfRule type="top10" dxfId="117" priority="114" bottom="1" rank="1"/>
  </conditionalFormatting>
  <conditionalFormatting sqref="P3:P103">
    <cfRule type="top10" dxfId="116" priority="52" rank="1"/>
    <cfRule type="top10" dxfId="115" priority="115" bottom="1" rank="1"/>
  </conditionalFormatting>
  <conditionalFormatting sqref="Q3:Q103">
    <cfRule type="top10" dxfId="114" priority="53" rank="1"/>
    <cfRule type="top10" dxfId="113" priority="116" bottom="1" rank="1"/>
  </conditionalFormatting>
  <conditionalFormatting sqref="R3:R103">
    <cfRule type="top10" dxfId="112" priority="54" rank="1"/>
    <cfRule type="top10" dxfId="111" priority="117" bottom="1" rank="1"/>
  </conditionalFormatting>
  <conditionalFormatting sqref="S3:S103">
    <cfRule type="top10" dxfId="110" priority="55" rank="1"/>
    <cfRule type="top10" dxfId="109" priority="118" bottom="1" rank="1"/>
  </conditionalFormatting>
  <conditionalFormatting sqref="BR3:BR103">
    <cfRule type="top10" dxfId="108" priority="16" bottom="1" rank="1"/>
    <cfRule type="top10" dxfId="107" priority="106" rank="1"/>
  </conditionalFormatting>
  <conditionalFormatting sqref="BS3:BS103">
    <cfRule type="top10" dxfId="106" priority="15" bottom="1" rank="1"/>
    <cfRule type="top10" dxfId="105" priority="107" rank="1"/>
  </conditionalFormatting>
  <conditionalFormatting sqref="BT3:BT103">
    <cfRule type="top10" dxfId="104" priority="14" bottom="1" rank="1"/>
    <cfRule type="top10" dxfId="103" priority="108" rank="1"/>
  </conditionalFormatting>
  <conditionalFormatting sqref="BK3:BK103">
    <cfRule type="top10" dxfId="102" priority="23" bottom="1" rank="1"/>
    <cfRule type="top10" dxfId="101" priority="99" rank="1"/>
  </conditionalFormatting>
  <conditionalFormatting sqref="BF3:BF103">
    <cfRule type="top10" dxfId="100" priority="28" bottom="1" rank="1"/>
    <cfRule type="top10" dxfId="99" priority="94" rank="1"/>
  </conditionalFormatting>
  <conditionalFormatting sqref="BE3:BE103">
    <cfRule type="top10" dxfId="98" priority="29" bottom="1" rank="1"/>
    <cfRule type="top10" dxfId="97" priority="93" rank="1"/>
  </conditionalFormatting>
  <conditionalFormatting sqref="BD3:BD103">
    <cfRule type="top10" dxfId="96" priority="30" bottom="1" rank="1"/>
    <cfRule type="top10" dxfId="95" priority="92" rank="1"/>
  </conditionalFormatting>
  <conditionalFormatting sqref="BC3:BC103">
    <cfRule type="top10" dxfId="94" priority="31" bottom="1" rank="1"/>
    <cfRule type="top10" dxfId="93" priority="91" rank="1"/>
  </conditionalFormatting>
  <conditionalFormatting sqref="BB3:BB103">
    <cfRule type="top10" dxfId="92" priority="32" bottom="1" rank="1"/>
    <cfRule type="top10" dxfId="91" priority="90" rank="1"/>
  </conditionalFormatting>
  <conditionalFormatting sqref="AZ3:AZ103">
    <cfRule type="top10" dxfId="90" priority="34" bottom="1" rank="1"/>
    <cfRule type="top10" dxfId="89" priority="88" rank="1"/>
  </conditionalFormatting>
  <conditionalFormatting sqref="AY3:AY103">
    <cfRule type="top10" dxfId="88" priority="35" bottom="1" rank="1"/>
    <cfRule type="top10" dxfId="87" priority="87" rank="1"/>
  </conditionalFormatting>
  <conditionalFormatting sqref="AX3:AX103">
    <cfRule type="top10" dxfId="86" priority="36" bottom="1" rank="1"/>
    <cfRule type="top10" dxfId="85" priority="86" rank="1"/>
  </conditionalFormatting>
  <conditionalFormatting sqref="AW3:AW103">
    <cfRule type="top10" dxfId="84" priority="37" bottom="1" rank="1"/>
    <cfRule type="top10" dxfId="83" priority="85" rank="1"/>
  </conditionalFormatting>
  <conditionalFormatting sqref="AV3:AV103">
    <cfRule type="top10" dxfId="82" priority="38" bottom="1" rank="1"/>
    <cfRule type="top10" dxfId="81" priority="84" rank="1"/>
  </conditionalFormatting>
  <conditionalFormatting sqref="AU3:AU103">
    <cfRule type="top10" dxfId="80" priority="39" bottom="1" rank="1"/>
    <cfRule type="top10" dxfId="79" priority="83" rank="1"/>
  </conditionalFormatting>
  <conditionalFormatting sqref="AT3:AT103">
    <cfRule type="top10" dxfId="78" priority="40" bottom="1" rank="1"/>
    <cfRule type="top10" dxfId="77" priority="82" rank="1"/>
  </conditionalFormatting>
  <conditionalFormatting sqref="AS3:AS103">
    <cfRule type="top10" dxfId="76" priority="41" bottom="1" rank="1"/>
    <cfRule type="top10" dxfId="75" priority="81" rank="1"/>
  </conditionalFormatting>
  <conditionalFormatting sqref="AR3:AR103">
    <cfRule type="top10" dxfId="74" priority="42" bottom="1" rank="1"/>
    <cfRule type="top10" dxfId="73" priority="80" rank="1"/>
  </conditionalFormatting>
  <conditionalFormatting sqref="AQ3:AQ103">
    <cfRule type="top10" dxfId="72" priority="43" bottom="1" rank="1"/>
    <cfRule type="top10" dxfId="71" priority="79" rank="1"/>
  </conditionalFormatting>
  <conditionalFormatting sqref="AP3:AP103">
    <cfRule type="top10" dxfId="70" priority="160" bottom="1" rank="1"/>
    <cfRule type="top10" dxfId="69" priority="78" rank="1"/>
  </conditionalFormatting>
  <conditionalFormatting sqref="AO3:AO103">
    <cfRule type="top10" dxfId="68" priority="158" bottom="1" rank="1"/>
    <cfRule type="top10" dxfId="67" priority="77" rank="1"/>
  </conditionalFormatting>
  <conditionalFormatting sqref="AN3:AN103">
    <cfRule type="top10" dxfId="66" priority="155" bottom="1" rank="1"/>
    <cfRule type="top10" dxfId="65" priority="76" rank="1"/>
  </conditionalFormatting>
  <conditionalFormatting sqref="AM3:AM103">
    <cfRule type="top10" dxfId="64" priority="153" bottom="1" rank="1"/>
    <cfRule type="top10" dxfId="63" priority="75" rank="1"/>
  </conditionalFormatting>
  <conditionalFormatting sqref="AL3:AL103">
    <cfRule type="top10" dxfId="62" priority="74" rank="1"/>
    <cfRule type="top10" dxfId="61" priority="151" bottom="1" rank="1"/>
  </conditionalFormatting>
  <conditionalFormatting sqref="AK3:AK103">
    <cfRule type="top10" dxfId="60" priority="73" rank="1"/>
    <cfRule type="top10" dxfId="59" priority="150" bottom="1" rank="1"/>
  </conditionalFormatting>
  <conditionalFormatting sqref="AJ3:AJ103">
    <cfRule type="top10" dxfId="58" priority="72" rank="1"/>
    <cfRule type="top10" dxfId="57" priority="149" bottom="1" rank="1"/>
  </conditionalFormatting>
  <conditionalFormatting sqref="AI3:AI103">
    <cfRule type="top10" dxfId="56" priority="71" rank="1"/>
    <cfRule type="top10" dxfId="55" priority="148" bottom="1" rank="1"/>
  </conditionalFormatting>
  <conditionalFormatting sqref="AH3:AH103">
    <cfRule type="top10" dxfId="54" priority="70" rank="1"/>
    <cfRule type="top10" dxfId="53" priority="147" bottom="1" rank="1"/>
  </conditionalFormatting>
  <conditionalFormatting sqref="AG3:AG103">
    <cfRule type="top10" dxfId="52" priority="69" rank="1"/>
    <cfRule type="top10" dxfId="51" priority="146" bottom="1" rank="1"/>
  </conditionalFormatting>
  <conditionalFormatting sqref="AF3:AF103">
    <cfRule type="top10" dxfId="50" priority="68" rank="1"/>
    <cfRule type="top10" dxfId="49" priority="145" bottom="1" rank="1"/>
  </conditionalFormatting>
  <conditionalFormatting sqref="AE3:AE103">
    <cfRule type="top10" dxfId="48" priority="67" rank="1"/>
    <cfRule type="top10" dxfId="47" priority="144" bottom="1" rank="1"/>
  </conditionalFormatting>
  <conditionalFormatting sqref="AD3:AD103">
    <cfRule type="top10" dxfId="46" priority="66" rank="1"/>
    <cfRule type="top10" dxfId="45" priority="143" bottom="1" rank="1"/>
  </conditionalFormatting>
  <conditionalFormatting sqref="AC3:AC103">
    <cfRule type="top10" dxfId="44" priority="65" rank="1"/>
    <cfRule type="top10" dxfId="43" priority="142" bottom="1" rank="1"/>
  </conditionalFormatting>
  <conditionalFormatting sqref="AB3:AB103">
    <cfRule type="top10" dxfId="42" priority="64" rank="1"/>
    <cfRule type="top10" dxfId="41" priority="141" bottom="1" rank="1"/>
  </conditionalFormatting>
  <conditionalFormatting sqref="AA3:AA103">
    <cfRule type="top10" dxfId="40" priority="63" rank="1"/>
    <cfRule type="top10" dxfId="39" priority="140" bottom="1" rank="1"/>
  </conditionalFormatting>
  <conditionalFormatting sqref="Z3:Z103">
    <cfRule type="top10" dxfId="38" priority="62" rank="1"/>
    <cfRule type="top10" dxfId="37" priority="125" bottom="1" rank="1"/>
  </conditionalFormatting>
  <conditionalFormatting sqref="Y3:Y103">
    <cfRule type="top10" dxfId="36" priority="61" rank="1"/>
    <cfRule type="top10" dxfId="35" priority="124" bottom="1" rank="1"/>
  </conditionalFormatting>
  <conditionalFormatting sqref="X3:X103">
    <cfRule type="top10" dxfId="34" priority="60" rank="1"/>
    <cfRule type="top10" dxfId="33" priority="123" bottom="1" rank="1"/>
  </conditionalFormatting>
  <conditionalFormatting sqref="W3:W103">
    <cfRule type="top10" dxfId="32" priority="59" rank="1"/>
    <cfRule type="top10" dxfId="31" priority="122" bottom="1" rank="1"/>
  </conditionalFormatting>
  <conditionalFormatting sqref="V3:V103">
    <cfRule type="top10" dxfId="30" priority="58" rank="1"/>
    <cfRule type="top10" dxfId="29" priority="121" bottom="1" rank="1"/>
  </conditionalFormatting>
  <conditionalFormatting sqref="U3:U103">
    <cfRule type="top10" dxfId="28" priority="57" rank="1"/>
    <cfRule type="top10" dxfId="27" priority="120" bottom="1" rank="1"/>
  </conditionalFormatting>
  <conditionalFormatting sqref="T3:T103">
    <cfRule type="top10" dxfId="26" priority="56" rank="1"/>
    <cfRule type="top10" dxfId="25" priority="119" bottom="1" rank="1"/>
  </conditionalFormatting>
  <conditionalFormatting sqref="BA3:BA103">
    <cfRule type="top10" dxfId="24" priority="33" bottom="1" rank="1"/>
    <cfRule type="top10" dxfId="23" priority="89" rank="1"/>
    <cfRule type="top10" dxfId="22" priority="96" rank="1"/>
    <cfRule type="top10" dxfId="21" priority="98" rank="1"/>
  </conditionalFormatting>
  <conditionalFormatting sqref="BG3:BG103">
    <cfRule type="top10" dxfId="20" priority="27" bottom="1" rank="1"/>
    <cfRule type="top10" dxfId="19" priority="95" rank="1"/>
  </conditionalFormatting>
  <conditionalFormatting sqref="BI3:BI103">
    <cfRule type="top10" dxfId="18" priority="25" bottom="1" rank="1"/>
    <cfRule type="top10" dxfId="17" priority="97" rank="1"/>
  </conditionalFormatting>
  <conditionalFormatting sqref="BL3:BL103">
    <cfRule type="top10" dxfId="16" priority="22" bottom="1" rank="1"/>
    <cfRule type="top10" dxfId="15" priority="100" rank="1"/>
  </conditionalFormatting>
  <conditionalFormatting sqref="BM3:BM103">
    <cfRule type="top10" dxfId="14" priority="21" bottom="1" rank="1"/>
    <cfRule type="top10" dxfId="13" priority="101" rank="1"/>
  </conditionalFormatting>
  <conditionalFormatting sqref="BN3:BN103">
    <cfRule type="top10" dxfId="12" priority="20" bottom="1" rank="1"/>
    <cfRule type="top10" dxfId="11" priority="102" rank="1"/>
  </conditionalFormatting>
  <conditionalFormatting sqref="BO3:BO103">
    <cfRule type="top10" dxfId="10" priority="19" bottom="1" rank="1"/>
    <cfRule type="top10" dxfId="9" priority="103" rank="1"/>
  </conditionalFormatting>
  <conditionalFormatting sqref="BP3:BP103">
    <cfRule type="top10" dxfId="8" priority="18" bottom="1" rank="1"/>
    <cfRule type="top10" dxfId="7" priority="104" rank="1"/>
  </conditionalFormatting>
  <conditionalFormatting sqref="BQ3:BQ103">
    <cfRule type="top10" dxfId="6" priority="17" bottom="1" rank="1"/>
    <cfRule type="top10" dxfId="5" priority="105" rank="1"/>
  </conditionalFormatting>
  <conditionalFormatting sqref="BH3:BH103">
    <cfRule type="top10" dxfId="4" priority="26" bottom="1" rank="1"/>
  </conditionalFormatting>
  <conditionalFormatting sqref="BJ3:BJ103">
    <cfRule type="top10" dxfId="3" priority="24" bottom="1" rank="1"/>
  </conditionalFormatting>
  <conditionalFormatting sqref="AQ48">
    <cfRule type="cellIs" dxfId="2" priority="3" operator="equal">
      <formula>0</formula>
    </cfRule>
    <cfRule type="cellIs" dxfId="1" priority="2" operator="equal">
      <formula>0</formula>
    </cfRule>
  </conditionalFormatting>
  <conditionalFormatting sqref="AQ57 AQ6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2022-02-11T07:30:46Z</dcterms:modified>
</cp:coreProperties>
</file>