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5125" windowHeight="1243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T69" i="2" l="1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43" i="4"/>
  <c r="H43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FB100" i="2"/>
  <c r="EU100" i="2"/>
  <c r="EN100" i="2"/>
  <c r="EG100" i="2"/>
  <c r="DZ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FB106" i="2"/>
  <c r="EU106" i="2"/>
  <c r="EN106" i="2"/>
  <c r="EG106" i="2"/>
  <c r="DZ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FB95" i="2"/>
  <c r="EU95" i="2"/>
  <c r="EN95" i="2"/>
  <c r="EG95" i="2"/>
  <c r="DZ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FB93" i="2"/>
  <c r="EU93" i="2"/>
  <c r="EN93" i="2"/>
  <c r="EG93" i="2"/>
  <c r="DZ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J13" i="2" s="1"/>
  <c r="DI13" i="2"/>
  <c r="DL13" i="2"/>
  <c r="DM13" i="2"/>
  <c r="DN13" i="2"/>
  <c r="DO13" i="2"/>
  <c r="DP13" i="2"/>
  <c r="DS13" i="2"/>
  <c r="DT13" i="2"/>
  <c r="DX13" i="2" s="1"/>
  <c r="DU13" i="2"/>
  <c r="DV13" i="2"/>
  <c r="DW13" i="2"/>
  <c r="DZ13" i="2"/>
  <c r="EA13" i="2"/>
  <c r="EB13" i="2"/>
  <c r="EC13" i="2"/>
  <c r="ED13" i="2"/>
  <c r="EE13" i="2"/>
  <c r="EG13" i="2"/>
  <c r="EH13" i="2"/>
  <c r="EI13" i="2"/>
  <c r="EJ13" i="2"/>
  <c r="EK13" i="2"/>
  <c r="EL13" i="2"/>
  <c r="EN13" i="2"/>
  <c r="EO13" i="2"/>
  <c r="EP13" i="2"/>
  <c r="EQ13" i="2"/>
  <c r="ER13" i="2"/>
  <c r="ES13" i="2"/>
  <c r="EU13" i="2"/>
  <c r="EV13" i="2"/>
  <c r="EW13" i="2"/>
  <c r="EX13" i="2"/>
  <c r="EY13" i="2"/>
  <c r="EZ13" i="2"/>
  <c r="FB13" i="2"/>
  <c r="FC13" i="2"/>
  <c r="FD13" i="2"/>
  <c r="FE13" i="2"/>
  <c r="FF13" i="2"/>
  <c r="FG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X15" i="2" s="1"/>
  <c r="DU15" i="2"/>
  <c r="DV15" i="2"/>
  <c r="DW15" i="2"/>
  <c r="DZ15" i="2"/>
  <c r="EA15" i="2"/>
  <c r="EB15" i="2"/>
  <c r="EC15" i="2"/>
  <c r="ED15" i="2"/>
  <c r="EE15" i="2"/>
  <c r="EG15" i="2"/>
  <c r="EH15" i="2"/>
  <c r="EI15" i="2"/>
  <c r="EJ15" i="2"/>
  <c r="EK15" i="2"/>
  <c r="EL15" i="2"/>
  <c r="EN15" i="2"/>
  <c r="EO15" i="2"/>
  <c r="EP15" i="2"/>
  <c r="EQ15" i="2"/>
  <c r="ER15" i="2"/>
  <c r="ES15" i="2"/>
  <c r="EU15" i="2"/>
  <c r="EV15" i="2"/>
  <c r="EW15" i="2"/>
  <c r="EX15" i="2"/>
  <c r="EY15" i="2"/>
  <c r="EZ15" i="2"/>
  <c r="FB15" i="2"/>
  <c r="FC15" i="2"/>
  <c r="FD15" i="2"/>
  <c r="FE15" i="2"/>
  <c r="FF15" i="2"/>
  <c r="FG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Q17" i="2" s="1"/>
  <c r="DM17" i="2"/>
  <c r="DN17" i="2"/>
  <c r="DO17" i="2"/>
  <c r="DP17" i="2"/>
  <c r="DS17" i="2"/>
  <c r="DT17" i="2"/>
  <c r="DX17" i="2" s="1"/>
  <c r="DU17" i="2"/>
  <c r="DV17" i="2"/>
  <c r="DW17" i="2"/>
  <c r="DZ17" i="2"/>
  <c r="EA17" i="2"/>
  <c r="EB17" i="2"/>
  <c r="EC17" i="2"/>
  <c r="ED17" i="2"/>
  <c r="EE17" i="2"/>
  <c r="EG17" i="2"/>
  <c r="EH17" i="2"/>
  <c r="EI17" i="2"/>
  <c r="EJ17" i="2"/>
  <c r="EK17" i="2"/>
  <c r="EL17" i="2"/>
  <c r="EN17" i="2"/>
  <c r="EO17" i="2"/>
  <c r="EP17" i="2"/>
  <c r="EQ17" i="2"/>
  <c r="ER17" i="2"/>
  <c r="ES17" i="2"/>
  <c r="EU17" i="2"/>
  <c r="EV17" i="2"/>
  <c r="EW17" i="2"/>
  <c r="EX17" i="2"/>
  <c r="EY17" i="2"/>
  <c r="EZ17" i="2"/>
  <c r="FB17" i="2"/>
  <c r="FC17" i="2"/>
  <c r="FD17" i="2"/>
  <c r="FE17" i="2"/>
  <c r="FF17" i="2"/>
  <c r="FG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E18" i="2"/>
  <c r="EG18" i="2"/>
  <c r="EH18" i="2"/>
  <c r="EI18" i="2"/>
  <c r="EJ18" i="2"/>
  <c r="EK18" i="2"/>
  <c r="EL18" i="2"/>
  <c r="EN18" i="2"/>
  <c r="EO18" i="2"/>
  <c r="EP18" i="2"/>
  <c r="EQ18" i="2"/>
  <c r="ER18" i="2"/>
  <c r="ES18" i="2"/>
  <c r="EU18" i="2"/>
  <c r="EV18" i="2"/>
  <c r="EW18" i="2"/>
  <c r="EX18" i="2"/>
  <c r="EY18" i="2"/>
  <c r="EZ18" i="2"/>
  <c r="FB18" i="2"/>
  <c r="FC18" i="2"/>
  <c r="FD18" i="2"/>
  <c r="FE18" i="2"/>
  <c r="FF18" i="2"/>
  <c r="FG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Q19" i="2" s="1"/>
  <c r="DM19" i="2"/>
  <c r="DN19" i="2"/>
  <c r="DO19" i="2"/>
  <c r="DP19" i="2"/>
  <c r="DS19" i="2"/>
  <c r="DT19" i="2"/>
  <c r="DU19" i="2"/>
  <c r="DX19" i="2" s="1"/>
  <c r="DV19" i="2"/>
  <c r="DW19" i="2"/>
  <c r="DZ19" i="2"/>
  <c r="EA19" i="2"/>
  <c r="EB19" i="2"/>
  <c r="EC19" i="2"/>
  <c r="ED19" i="2"/>
  <c r="EE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G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J20" i="2" s="1"/>
  <c r="DH20" i="2"/>
  <c r="DI20" i="2"/>
  <c r="DL20" i="2"/>
  <c r="DM20" i="2"/>
  <c r="DN20" i="2"/>
  <c r="DQ20" i="2" s="1"/>
  <c r="DO20" i="2"/>
  <c r="DP20" i="2"/>
  <c r="DS20" i="2"/>
  <c r="DT20" i="2"/>
  <c r="DX20" i="2" s="1"/>
  <c r="DU20" i="2"/>
  <c r="DV20" i="2"/>
  <c r="DW20" i="2"/>
  <c r="DZ20" i="2"/>
  <c r="EA20" i="2"/>
  <c r="EB20" i="2"/>
  <c r="EC20" i="2"/>
  <c r="ED20" i="2"/>
  <c r="EE20" i="2"/>
  <c r="EG20" i="2"/>
  <c r="EH20" i="2"/>
  <c r="EI20" i="2"/>
  <c r="EJ20" i="2"/>
  <c r="EK20" i="2"/>
  <c r="EL20" i="2"/>
  <c r="EN20" i="2"/>
  <c r="EO20" i="2"/>
  <c r="EP20" i="2"/>
  <c r="EQ20" i="2"/>
  <c r="ER20" i="2"/>
  <c r="ES20" i="2"/>
  <c r="EU20" i="2"/>
  <c r="EV20" i="2"/>
  <c r="EW20" i="2"/>
  <c r="EX20" i="2"/>
  <c r="EY20" i="2"/>
  <c r="EZ20" i="2"/>
  <c r="FB20" i="2"/>
  <c r="FC20" i="2"/>
  <c r="FD20" i="2"/>
  <c r="FE20" i="2"/>
  <c r="FF20" i="2"/>
  <c r="FG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E21" i="2"/>
  <c r="EG21" i="2"/>
  <c r="EH21" i="2"/>
  <c r="EI21" i="2"/>
  <c r="EJ21" i="2"/>
  <c r="EK21" i="2"/>
  <c r="EL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E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EZ22" i="2"/>
  <c r="FB22" i="2"/>
  <c r="FC22" i="2"/>
  <c r="FD22" i="2"/>
  <c r="FE22" i="2"/>
  <c r="FF22" i="2"/>
  <c r="FG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E23" i="2"/>
  <c r="EG23" i="2"/>
  <c r="EH23" i="2"/>
  <c r="EI23" i="2"/>
  <c r="EJ23" i="2"/>
  <c r="EK23" i="2"/>
  <c r="EL23" i="2"/>
  <c r="EN23" i="2"/>
  <c r="EO23" i="2"/>
  <c r="EP23" i="2"/>
  <c r="EQ23" i="2"/>
  <c r="ER23" i="2"/>
  <c r="ES23" i="2"/>
  <c r="EU23" i="2"/>
  <c r="EV23" i="2"/>
  <c r="EW23" i="2"/>
  <c r="EX23" i="2"/>
  <c r="EY23" i="2"/>
  <c r="EZ23" i="2"/>
  <c r="FB23" i="2"/>
  <c r="FC23" i="2"/>
  <c r="FD23" i="2"/>
  <c r="FE23" i="2"/>
  <c r="FF23" i="2"/>
  <c r="FG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J24" i="2" s="1"/>
  <c r="DI24" i="2"/>
  <c r="DL24" i="2"/>
  <c r="DM24" i="2"/>
  <c r="DN24" i="2"/>
  <c r="DO24" i="2"/>
  <c r="DP24" i="2"/>
  <c r="DQ24" i="2"/>
  <c r="DS24" i="2"/>
  <c r="DT24" i="2"/>
  <c r="DU24" i="2"/>
  <c r="DV24" i="2"/>
  <c r="DW24" i="2"/>
  <c r="DZ24" i="2"/>
  <c r="EA24" i="2"/>
  <c r="EB24" i="2"/>
  <c r="EC24" i="2"/>
  <c r="ED24" i="2"/>
  <c r="EE24" i="2"/>
  <c r="EG24" i="2"/>
  <c r="EH24" i="2"/>
  <c r="EI24" i="2"/>
  <c r="EJ24" i="2"/>
  <c r="EK24" i="2"/>
  <c r="EL24" i="2"/>
  <c r="EN24" i="2"/>
  <c r="EO24" i="2"/>
  <c r="EP24" i="2"/>
  <c r="EQ24" i="2"/>
  <c r="ER24" i="2"/>
  <c r="ES24" i="2"/>
  <c r="EU24" i="2"/>
  <c r="EV24" i="2"/>
  <c r="EW24" i="2"/>
  <c r="EX24" i="2"/>
  <c r="EY24" i="2"/>
  <c r="EZ24" i="2"/>
  <c r="FB24" i="2"/>
  <c r="FC24" i="2"/>
  <c r="FD24" i="2"/>
  <c r="FE24" i="2"/>
  <c r="FF24" i="2"/>
  <c r="FG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G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E26" i="2"/>
  <c r="EG26" i="2"/>
  <c r="EH26" i="2"/>
  <c r="EI26" i="2"/>
  <c r="EJ26" i="2"/>
  <c r="EK26" i="2"/>
  <c r="EL26" i="2"/>
  <c r="EN26" i="2"/>
  <c r="EO26" i="2"/>
  <c r="EP26" i="2"/>
  <c r="EQ26" i="2"/>
  <c r="ER26" i="2"/>
  <c r="ES26" i="2"/>
  <c r="EU26" i="2"/>
  <c r="EV26" i="2"/>
  <c r="EW26" i="2"/>
  <c r="EX26" i="2"/>
  <c r="EY26" i="2"/>
  <c r="EZ26" i="2"/>
  <c r="FB26" i="2"/>
  <c r="FC26" i="2"/>
  <c r="FD26" i="2"/>
  <c r="FE26" i="2"/>
  <c r="FF26" i="2"/>
  <c r="FG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J27" i="2" s="1"/>
  <c r="DH27" i="2"/>
  <c r="DI27" i="2"/>
  <c r="DL27" i="2"/>
  <c r="DM27" i="2"/>
  <c r="DQ27" i="2" s="1"/>
  <c r="DN27" i="2"/>
  <c r="DO27" i="2"/>
  <c r="DP27" i="2"/>
  <c r="DS27" i="2"/>
  <c r="DT27" i="2"/>
  <c r="DU27" i="2"/>
  <c r="DX27" i="2" s="1"/>
  <c r="DV27" i="2"/>
  <c r="DW27" i="2"/>
  <c r="DZ27" i="2"/>
  <c r="EA27" i="2"/>
  <c r="EB27" i="2"/>
  <c r="EC27" i="2"/>
  <c r="ED27" i="2"/>
  <c r="EE27" i="2"/>
  <c r="EG27" i="2"/>
  <c r="EH27" i="2"/>
  <c r="EI27" i="2"/>
  <c r="EJ27" i="2"/>
  <c r="EK27" i="2"/>
  <c r="EL27" i="2"/>
  <c r="EN27" i="2"/>
  <c r="EO27" i="2"/>
  <c r="EP27" i="2"/>
  <c r="EQ27" i="2"/>
  <c r="ER27" i="2"/>
  <c r="ES27" i="2"/>
  <c r="EU27" i="2"/>
  <c r="EV27" i="2"/>
  <c r="EW27" i="2"/>
  <c r="EX27" i="2"/>
  <c r="EY27" i="2"/>
  <c r="EZ27" i="2"/>
  <c r="FB27" i="2"/>
  <c r="FC27" i="2"/>
  <c r="FD27" i="2"/>
  <c r="FE27" i="2"/>
  <c r="FF27" i="2"/>
  <c r="FG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X28" i="2" s="1"/>
  <c r="DU28" i="2"/>
  <c r="DV28" i="2"/>
  <c r="DW28" i="2"/>
  <c r="DZ28" i="2"/>
  <c r="EA28" i="2"/>
  <c r="EB28" i="2"/>
  <c r="EC28" i="2"/>
  <c r="ED28" i="2"/>
  <c r="EE28" i="2"/>
  <c r="EG28" i="2"/>
  <c r="EH28" i="2"/>
  <c r="EI28" i="2"/>
  <c r="EJ28" i="2"/>
  <c r="EK28" i="2"/>
  <c r="EL28" i="2"/>
  <c r="EN28" i="2"/>
  <c r="EO28" i="2"/>
  <c r="EP28" i="2"/>
  <c r="EQ28" i="2"/>
  <c r="ER28" i="2"/>
  <c r="ES28" i="2"/>
  <c r="EU28" i="2"/>
  <c r="EV28" i="2"/>
  <c r="EW28" i="2"/>
  <c r="EX28" i="2"/>
  <c r="EY28" i="2"/>
  <c r="EZ28" i="2"/>
  <c r="FB28" i="2"/>
  <c r="FC28" i="2"/>
  <c r="FD28" i="2"/>
  <c r="FE28" i="2"/>
  <c r="FF28" i="2"/>
  <c r="FG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X29" i="2" s="1"/>
  <c r="DU29" i="2"/>
  <c r="DV29" i="2"/>
  <c r="DW29" i="2"/>
  <c r="DZ29" i="2"/>
  <c r="EA29" i="2"/>
  <c r="EB29" i="2"/>
  <c r="EC29" i="2"/>
  <c r="ED29" i="2"/>
  <c r="EE29" i="2"/>
  <c r="EG29" i="2"/>
  <c r="EH29" i="2"/>
  <c r="EI29" i="2"/>
  <c r="EJ29" i="2"/>
  <c r="EK29" i="2"/>
  <c r="EL29" i="2"/>
  <c r="EN29" i="2"/>
  <c r="EO29" i="2"/>
  <c r="EP29" i="2"/>
  <c r="EQ29" i="2"/>
  <c r="ER29" i="2"/>
  <c r="ES29" i="2"/>
  <c r="EU29" i="2"/>
  <c r="EV29" i="2"/>
  <c r="EW29" i="2"/>
  <c r="EX29" i="2"/>
  <c r="EY29" i="2"/>
  <c r="EZ29" i="2"/>
  <c r="FB29" i="2"/>
  <c r="FC29" i="2"/>
  <c r="FD29" i="2"/>
  <c r="FE29" i="2"/>
  <c r="FF29" i="2"/>
  <c r="FG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X30" i="2" s="1"/>
  <c r="DU30" i="2"/>
  <c r="DV30" i="2"/>
  <c r="DW30" i="2"/>
  <c r="DZ30" i="2"/>
  <c r="EA30" i="2"/>
  <c r="EB30" i="2"/>
  <c r="EC30" i="2"/>
  <c r="ED30" i="2"/>
  <c r="EE30" i="2"/>
  <c r="EG30" i="2"/>
  <c r="EH30" i="2"/>
  <c r="EI30" i="2"/>
  <c r="EJ30" i="2"/>
  <c r="EK30" i="2"/>
  <c r="EL30" i="2"/>
  <c r="EN30" i="2"/>
  <c r="EO30" i="2"/>
  <c r="EP30" i="2"/>
  <c r="EQ30" i="2"/>
  <c r="ER30" i="2"/>
  <c r="ES30" i="2"/>
  <c r="EU30" i="2"/>
  <c r="EV30" i="2"/>
  <c r="EW30" i="2"/>
  <c r="EX30" i="2"/>
  <c r="EY30" i="2"/>
  <c r="EZ30" i="2"/>
  <c r="FB30" i="2"/>
  <c r="FC30" i="2"/>
  <c r="FD30" i="2"/>
  <c r="FE30" i="2"/>
  <c r="FF30" i="2"/>
  <c r="FG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O31" i="2" s="1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Q31" i="2" s="1"/>
  <c r="DM31" i="2"/>
  <c r="DN31" i="2"/>
  <c r="DO31" i="2"/>
  <c r="DP31" i="2"/>
  <c r="DS31" i="2"/>
  <c r="DT31" i="2"/>
  <c r="DX31" i="2" s="1"/>
  <c r="DU31" i="2"/>
  <c r="DV31" i="2"/>
  <c r="DW31" i="2"/>
  <c r="DZ31" i="2"/>
  <c r="EA31" i="2"/>
  <c r="EB31" i="2"/>
  <c r="EC31" i="2"/>
  <c r="ED31" i="2"/>
  <c r="EE31" i="2"/>
  <c r="EG31" i="2"/>
  <c r="EH31" i="2"/>
  <c r="EI31" i="2"/>
  <c r="EJ31" i="2"/>
  <c r="EK31" i="2"/>
  <c r="EL31" i="2"/>
  <c r="EN31" i="2"/>
  <c r="EO31" i="2"/>
  <c r="EP31" i="2"/>
  <c r="EQ31" i="2"/>
  <c r="ER31" i="2"/>
  <c r="ES31" i="2"/>
  <c r="EU31" i="2"/>
  <c r="EV31" i="2"/>
  <c r="EW31" i="2"/>
  <c r="EX31" i="2"/>
  <c r="EY31" i="2"/>
  <c r="EZ31" i="2"/>
  <c r="FB31" i="2"/>
  <c r="FC31" i="2"/>
  <c r="FD31" i="2"/>
  <c r="FE31" i="2"/>
  <c r="FF31" i="2"/>
  <c r="FG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J32" i="2" s="1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E34" i="2"/>
  <c r="EG34" i="2"/>
  <c r="EH34" i="2"/>
  <c r="EI34" i="2"/>
  <c r="EJ34" i="2"/>
  <c r="EK34" i="2"/>
  <c r="EL34" i="2"/>
  <c r="EN34" i="2"/>
  <c r="EO34" i="2"/>
  <c r="EP34" i="2"/>
  <c r="EQ34" i="2"/>
  <c r="ER34" i="2"/>
  <c r="ES34" i="2"/>
  <c r="EU34" i="2"/>
  <c r="EV34" i="2"/>
  <c r="EW34" i="2"/>
  <c r="EX34" i="2"/>
  <c r="EY34" i="2"/>
  <c r="EZ34" i="2"/>
  <c r="FB34" i="2"/>
  <c r="FC34" i="2"/>
  <c r="FD34" i="2"/>
  <c r="FE34" i="2"/>
  <c r="FF34" i="2"/>
  <c r="FG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E37" i="2"/>
  <c r="EG37" i="2"/>
  <c r="EH37" i="2"/>
  <c r="EI37" i="2"/>
  <c r="EJ37" i="2"/>
  <c r="EK37" i="2"/>
  <c r="EL37" i="2"/>
  <c r="EN37" i="2"/>
  <c r="EO37" i="2"/>
  <c r="EP37" i="2"/>
  <c r="EQ37" i="2"/>
  <c r="ER37" i="2"/>
  <c r="ES37" i="2"/>
  <c r="EU37" i="2"/>
  <c r="EV37" i="2"/>
  <c r="EW37" i="2"/>
  <c r="EX37" i="2"/>
  <c r="EY37" i="2"/>
  <c r="EZ37" i="2"/>
  <c r="FB37" i="2"/>
  <c r="FC37" i="2"/>
  <c r="FD37" i="2"/>
  <c r="FE37" i="2"/>
  <c r="FF37" i="2"/>
  <c r="FG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Q38" i="2" s="1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E38" i="2"/>
  <c r="EG38" i="2"/>
  <c r="EH38" i="2"/>
  <c r="EI38" i="2"/>
  <c r="EJ38" i="2"/>
  <c r="EK38" i="2"/>
  <c r="EL38" i="2"/>
  <c r="EN38" i="2"/>
  <c r="EO38" i="2"/>
  <c r="EP38" i="2"/>
  <c r="EQ38" i="2"/>
  <c r="ER38" i="2"/>
  <c r="ES38" i="2"/>
  <c r="EU38" i="2"/>
  <c r="EV38" i="2"/>
  <c r="EW38" i="2"/>
  <c r="EX38" i="2"/>
  <c r="EY38" i="2"/>
  <c r="EZ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Q39" i="2" s="1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E39" i="2"/>
  <c r="EG39" i="2"/>
  <c r="EH39" i="2"/>
  <c r="EI39" i="2"/>
  <c r="EJ39" i="2"/>
  <c r="EK39" i="2"/>
  <c r="EL39" i="2"/>
  <c r="EN39" i="2"/>
  <c r="EO39" i="2"/>
  <c r="EP39" i="2"/>
  <c r="EQ39" i="2"/>
  <c r="ER39" i="2"/>
  <c r="ES39" i="2"/>
  <c r="EU39" i="2"/>
  <c r="EV39" i="2"/>
  <c r="EW39" i="2"/>
  <c r="EX39" i="2"/>
  <c r="EY39" i="2"/>
  <c r="EZ39" i="2"/>
  <c r="FB39" i="2"/>
  <c r="FC39" i="2"/>
  <c r="FD39" i="2"/>
  <c r="FE39" i="2"/>
  <c r="FF39" i="2"/>
  <c r="FG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Q40" i="2" s="1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E40" i="2"/>
  <c r="EG40" i="2"/>
  <c r="EH40" i="2"/>
  <c r="EI40" i="2"/>
  <c r="EJ40" i="2"/>
  <c r="EK40" i="2"/>
  <c r="EL40" i="2"/>
  <c r="EN40" i="2"/>
  <c r="EO40" i="2"/>
  <c r="EP40" i="2"/>
  <c r="EQ40" i="2"/>
  <c r="ER40" i="2"/>
  <c r="ES40" i="2"/>
  <c r="EU40" i="2"/>
  <c r="EV40" i="2"/>
  <c r="EW40" i="2"/>
  <c r="EX40" i="2"/>
  <c r="EY40" i="2"/>
  <c r="EZ40" i="2"/>
  <c r="FB40" i="2"/>
  <c r="FC40" i="2"/>
  <c r="FD40" i="2"/>
  <c r="FE40" i="2"/>
  <c r="FF40" i="2"/>
  <c r="FG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J42" i="2" s="1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E42" i="2"/>
  <c r="EG42" i="2"/>
  <c r="EH42" i="2"/>
  <c r="EI42" i="2"/>
  <c r="EJ42" i="2"/>
  <c r="EK42" i="2"/>
  <c r="EL42" i="2"/>
  <c r="EN42" i="2"/>
  <c r="EO42" i="2"/>
  <c r="EP42" i="2"/>
  <c r="EQ42" i="2"/>
  <c r="ER42" i="2"/>
  <c r="ES42" i="2"/>
  <c r="EU42" i="2"/>
  <c r="EV42" i="2"/>
  <c r="EW42" i="2"/>
  <c r="EX42" i="2"/>
  <c r="EY42" i="2"/>
  <c r="EZ42" i="2"/>
  <c r="FB42" i="2"/>
  <c r="FC42" i="2"/>
  <c r="FD42" i="2"/>
  <c r="FE42" i="2"/>
  <c r="FF42" i="2"/>
  <c r="FG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E43" i="2"/>
  <c r="EG43" i="2"/>
  <c r="EH43" i="2"/>
  <c r="EI43" i="2"/>
  <c r="EJ43" i="2"/>
  <c r="EK43" i="2"/>
  <c r="EL43" i="2"/>
  <c r="EN43" i="2"/>
  <c r="EO43" i="2"/>
  <c r="EP43" i="2"/>
  <c r="EQ43" i="2"/>
  <c r="ER43" i="2"/>
  <c r="ES43" i="2"/>
  <c r="EU43" i="2"/>
  <c r="EV43" i="2"/>
  <c r="EW43" i="2"/>
  <c r="EX43" i="2"/>
  <c r="EY43" i="2"/>
  <c r="EZ43" i="2"/>
  <c r="FB43" i="2"/>
  <c r="FC43" i="2"/>
  <c r="FD43" i="2"/>
  <c r="FE43" i="2"/>
  <c r="FF43" i="2"/>
  <c r="FG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E44" i="2"/>
  <c r="EG44" i="2"/>
  <c r="EH44" i="2"/>
  <c r="EI44" i="2"/>
  <c r="EJ44" i="2"/>
  <c r="EK44" i="2"/>
  <c r="EL44" i="2"/>
  <c r="EN44" i="2"/>
  <c r="EO44" i="2"/>
  <c r="EP44" i="2"/>
  <c r="EQ44" i="2"/>
  <c r="ER44" i="2"/>
  <c r="ES44" i="2"/>
  <c r="EU44" i="2"/>
  <c r="EV44" i="2"/>
  <c r="EW44" i="2"/>
  <c r="EX44" i="2"/>
  <c r="EY44" i="2"/>
  <c r="EZ44" i="2"/>
  <c r="FB44" i="2"/>
  <c r="FC44" i="2"/>
  <c r="FD44" i="2"/>
  <c r="FE44" i="2"/>
  <c r="FF44" i="2"/>
  <c r="FG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Q46" i="2" s="1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J48" i="2" s="1"/>
  <c r="DI48" i="2"/>
  <c r="DL48" i="2"/>
  <c r="DQ48" i="2" s="1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E48" i="2"/>
  <c r="EG48" i="2"/>
  <c r="EH48" i="2"/>
  <c r="EI48" i="2"/>
  <c r="EJ48" i="2"/>
  <c r="EK48" i="2"/>
  <c r="EL48" i="2"/>
  <c r="EN48" i="2"/>
  <c r="EO48" i="2"/>
  <c r="EP48" i="2"/>
  <c r="EQ48" i="2"/>
  <c r="ER48" i="2"/>
  <c r="ES48" i="2"/>
  <c r="EU48" i="2"/>
  <c r="EV48" i="2"/>
  <c r="EW48" i="2"/>
  <c r="EX48" i="2"/>
  <c r="EY48" i="2"/>
  <c r="EZ48" i="2"/>
  <c r="FB48" i="2"/>
  <c r="FC48" i="2"/>
  <c r="FD48" i="2"/>
  <c r="FE48" i="2"/>
  <c r="FF48" i="2"/>
  <c r="FG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J50" i="2" s="1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L50" i="2"/>
  <c r="EN50" i="2"/>
  <c r="EO50" i="2"/>
  <c r="EP50" i="2"/>
  <c r="EQ50" i="2"/>
  <c r="ER50" i="2"/>
  <c r="ES50" i="2"/>
  <c r="EU50" i="2"/>
  <c r="EV50" i="2"/>
  <c r="EW50" i="2"/>
  <c r="EX50" i="2"/>
  <c r="EY50" i="2"/>
  <c r="EZ50" i="2"/>
  <c r="FB50" i="2"/>
  <c r="FC50" i="2"/>
  <c r="FD50" i="2"/>
  <c r="FE50" i="2"/>
  <c r="FF50" i="2"/>
  <c r="FG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J52" i="2" s="1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E52" i="2"/>
  <c r="EG52" i="2"/>
  <c r="EH52" i="2"/>
  <c r="EI52" i="2"/>
  <c r="EJ52" i="2"/>
  <c r="EK52" i="2"/>
  <c r="EL52" i="2"/>
  <c r="EN52" i="2"/>
  <c r="EO52" i="2"/>
  <c r="EP52" i="2"/>
  <c r="EQ52" i="2"/>
  <c r="ER52" i="2"/>
  <c r="ES52" i="2"/>
  <c r="EU52" i="2"/>
  <c r="EV52" i="2"/>
  <c r="EW52" i="2"/>
  <c r="EX52" i="2"/>
  <c r="EY52" i="2"/>
  <c r="EZ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Q53" i="2" s="1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E53" i="2"/>
  <c r="EG53" i="2"/>
  <c r="EH53" i="2"/>
  <c r="EI53" i="2"/>
  <c r="EJ53" i="2"/>
  <c r="EK53" i="2"/>
  <c r="EL53" i="2"/>
  <c r="EN53" i="2"/>
  <c r="EO53" i="2"/>
  <c r="EP53" i="2"/>
  <c r="EQ53" i="2"/>
  <c r="ER53" i="2"/>
  <c r="ES53" i="2"/>
  <c r="EU53" i="2"/>
  <c r="EV53" i="2"/>
  <c r="EW53" i="2"/>
  <c r="EX53" i="2"/>
  <c r="EY53" i="2"/>
  <c r="EZ53" i="2"/>
  <c r="FB53" i="2"/>
  <c r="FC53" i="2"/>
  <c r="FD53" i="2"/>
  <c r="FE53" i="2"/>
  <c r="FF53" i="2"/>
  <c r="FG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Q56" i="2" s="1"/>
  <c r="DP56" i="2"/>
  <c r="DS56" i="2"/>
  <c r="DT56" i="2"/>
  <c r="DU56" i="2"/>
  <c r="DV56" i="2"/>
  <c r="DW56" i="2"/>
  <c r="DZ56" i="2"/>
  <c r="EA56" i="2"/>
  <c r="EB56" i="2"/>
  <c r="EC56" i="2"/>
  <c r="ED56" i="2"/>
  <c r="EE56" i="2"/>
  <c r="EG56" i="2"/>
  <c r="EH56" i="2"/>
  <c r="EI56" i="2"/>
  <c r="EJ56" i="2"/>
  <c r="EK56" i="2"/>
  <c r="EL56" i="2"/>
  <c r="EN56" i="2"/>
  <c r="EO56" i="2"/>
  <c r="EP56" i="2"/>
  <c r="EQ56" i="2"/>
  <c r="ER56" i="2"/>
  <c r="ES56" i="2"/>
  <c r="EU56" i="2"/>
  <c r="EV56" i="2"/>
  <c r="EW56" i="2"/>
  <c r="EX56" i="2"/>
  <c r="EY56" i="2"/>
  <c r="EZ56" i="2"/>
  <c r="FB56" i="2"/>
  <c r="FC56" i="2"/>
  <c r="FD56" i="2"/>
  <c r="FE56" i="2"/>
  <c r="FF56" i="2"/>
  <c r="FG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W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J58" i="2" s="1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E58" i="2"/>
  <c r="EG58" i="2"/>
  <c r="EH58" i="2"/>
  <c r="EI58" i="2"/>
  <c r="EJ58" i="2"/>
  <c r="EK58" i="2"/>
  <c r="EL58" i="2"/>
  <c r="EN58" i="2"/>
  <c r="EO58" i="2"/>
  <c r="EP58" i="2"/>
  <c r="EQ58" i="2"/>
  <c r="ER58" i="2"/>
  <c r="ES58" i="2"/>
  <c r="EU58" i="2"/>
  <c r="EV58" i="2"/>
  <c r="EW58" i="2"/>
  <c r="EX58" i="2"/>
  <c r="EY58" i="2"/>
  <c r="EZ58" i="2"/>
  <c r="FB58" i="2"/>
  <c r="FC58" i="2"/>
  <c r="FD58" i="2"/>
  <c r="FE58" i="2"/>
  <c r="FF58" i="2"/>
  <c r="FG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E59" i="2"/>
  <c r="EG59" i="2"/>
  <c r="EH59" i="2"/>
  <c r="EI59" i="2"/>
  <c r="EJ59" i="2"/>
  <c r="EK59" i="2"/>
  <c r="EL59" i="2"/>
  <c r="EN59" i="2"/>
  <c r="EO59" i="2"/>
  <c r="EP59" i="2"/>
  <c r="EQ59" i="2"/>
  <c r="ER59" i="2"/>
  <c r="ES59" i="2"/>
  <c r="EU59" i="2"/>
  <c r="EV59" i="2"/>
  <c r="EW59" i="2"/>
  <c r="EX59" i="2"/>
  <c r="EY59" i="2"/>
  <c r="EZ59" i="2"/>
  <c r="FB59" i="2"/>
  <c r="FC59" i="2"/>
  <c r="FD59" i="2"/>
  <c r="FE59" i="2"/>
  <c r="FF59" i="2"/>
  <c r="FG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W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E61" i="2"/>
  <c r="EG61" i="2"/>
  <c r="EH61" i="2"/>
  <c r="EI61" i="2"/>
  <c r="EJ61" i="2"/>
  <c r="EK61" i="2"/>
  <c r="EL61" i="2"/>
  <c r="EN61" i="2"/>
  <c r="EO61" i="2"/>
  <c r="EP61" i="2"/>
  <c r="EQ61" i="2"/>
  <c r="ER61" i="2"/>
  <c r="ES61" i="2"/>
  <c r="EU61" i="2"/>
  <c r="EV61" i="2"/>
  <c r="EW61" i="2"/>
  <c r="EX61" i="2"/>
  <c r="EY61" i="2"/>
  <c r="EZ61" i="2"/>
  <c r="FB61" i="2"/>
  <c r="FC61" i="2"/>
  <c r="FD61" i="2"/>
  <c r="FE61" i="2"/>
  <c r="FF61" i="2"/>
  <c r="FG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E62" i="2"/>
  <c r="EG62" i="2"/>
  <c r="EH62" i="2"/>
  <c r="EI62" i="2"/>
  <c r="EJ62" i="2"/>
  <c r="EK62" i="2"/>
  <c r="EL62" i="2"/>
  <c r="EN62" i="2"/>
  <c r="EO62" i="2"/>
  <c r="EP62" i="2"/>
  <c r="EQ62" i="2"/>
  <c r="ER62" i="2"/>
  <c r="ES62" i="2"/>
  <c r="EU62" i="2"/>
  <c r="EV62" i="2"/>
  <c r="EW62" i="2"/>
  <c r="EX62" i="2"/>
  <c r="EY62" i="2"/>
  <c r="EZ62" i="2"/>
  <c r="FB62" i="2"/>
  <c r="FC62" i="2"/>
  <c r="FD62" i="2"/>
  <c r="FE62" i="2"/>
  <c r="FF62" i="2"/>
  <c r="FG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Q63" i="2" s="1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E63" i="2"/>
  <c r="EG63" i="2"/>
  <c r="EH63" i="2"/>
  <c r="EI63" i="2"/>
  <c r="EJ63" i="2"/>
  <c r="EK63" i="2"/>
  <c r="EL63" i="2"/>
  <c r="EN63" i="2"/>
  <c r="EO63" i="2"/>
  <c r="EP63" i="2"/>
  <c r="EQ63" i="2"/>
  <c r="ER63" i="2"/>
  <c r="ES63" i="2"/>
  <c r="EU63" i="2"/>
  <c r="EV63" i="2"/>
  <c r="EW63" i="2"/>
  <c r="EX63" i="2"/>
  <c r="EY63" i="2"/>
  <c r="EZ63" i="2"/>
  <c r="FB63" i="2"/>
  <c r="FC63" i="2"/>
  <c r="FD63" i="2"/>
  <c r="FE63" i="2"/>
  <c r="FF63" i="2"/>
  <c r="FG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J64" i="2" s="1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E64" i="2"/>
  <c r="EG64" i="2"/>
  <c r="EH64" i="2"/>
  <c r="EI64" i="2"/>
  <c r="EJ64" i="2"/>
  <c r="EK64" i="2"/>
  <c r="EL64" i="2"/>
  <c r="EN64" i="2"/>
  <c r="EO64" i="2"/>
  <c r="EP64" i="2"/>
  <c r="EQ64" i="2"/>
  <c r="ER64" i="2"/>
  <c r="ES64" i="2"/>
  <c r="EU64" i="2"/>
  <c r="EV64" i="2"/>
  <c r="EW64" i="2"/>
  <c r="EX64" i="2"/>
  <c r="EY64" i="2"/>
  <c r="EZ64" i="2"/>
  <c r="FB64" i="2"/>
  <c r="FC64" i="2"/>
  <c r="FD64" i="2"/>
  <c r="FE64" i="2"/>
  <c r="FF64" i="2"/>
  <c r="FG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E65" i="2"/>
  <c r="EG65" i="2"/>
  <c r="EH65" i="2"/>
  <c r="EI65" i="2"/>
  <c r="EJ65" i="2"/>
  <c r="EK65" i="2"/>
  <c r="EL65" i="2"/>
  <c r="EN65" i="2"/>
  <c r="EO65" i="2"/>
  <c r="EP65" i="2"/>
  <c r="EQ65" i="2"/>
  <c r="ER65" i="2"/>
  <c r="ES65" i="2"/>
  <c r="EU65" i="2"/>
  <c r="EV65" i="2"/>
  <c r="EW65" i="2"/>
  <c r="EX65" i="2"/>
  <c r="EY65" i="2"/>
  <c r="EZ65" i="2"/>
  <c r="FB65" i="2"/>
  <c r="FC65" i="2"/>
  <c r="FD65" i="2"/>
  <c r="FE65" i="2"/>
  <c r="FF65" i="2"/>
  <c r="FG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L66" i="2"/>
  <c r="EN66" i="2"/>
  <c r="EO66" i="2"/>
  <c r="EP66" i="2"/>
  <c r="EQ66" i="2"/>
  <c r="ER66" i="2"/>
  <c r="ES66" i="2"/>
  <c r="EU66" i="2"/>
  <c r="EV66" i="2"/>
  <c r="EW66" i="2"/>
  <c r="EX66" i="2"/>
  <c r="EY66" i="2"/>
  <c r="EZ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E67" i="2"/>
  <c r="EG67" i="2"/>
  <c r="EH67" i="2"/>
  <c r="EI67" i="2"/>
  <c r="EJ67" i="2"/>
  <c r="EK67" i="2"/>
  <c r="EL67" i="2"/>
  <c r="EN67" i="2"/>
  <c r="EO67" i="2"/>
  <c r="EP67" i="2"/>
  <c r="EQ67" i="2"/>
  <c r="ER67" i="2"/>
  <c r="ES67" i="2"/>
  <c r="EU67" i="2"/>
  <c r="EV67" i="2"/>
  <c r="EW67" i="2"/>
  <c r="EX67" i="2"/>
  <c r="EY67" i="2"/>
  <c r="EZ67" i="2"/>
  <c r="FB67" i="2"/>
  <c r="FC67" i="2"/>
  <c r="FD67" i="2"/>
  <c r="FE67" i="2"/>
  <c r="FF67" i="2"/>
  <c r="FG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E68" i="2"/>
  <c r="EG68" i="2"/>
  <c r="EH68" i="2"/>
  <c r="EI68" i="2"/>
  <c r="EJ68" i="2"/>
  <c r="EK68" i="2"/>
  <c r="EL68" i="2"/>
  <c r="EN68" i="2"/>
  <c r="EO68" i="2"/>
  <c r="EP68" i="2"/>
  <c r="EQ68" i="2"/>
  <c r="ER68" i="2"/>
  <c r="ES68" i="2"/>
  <c r="EU68" i="2"/>
  <c r="EV68" i="2"/>
  <c r="EW68" i="2"/>
  <c r="EX68" i="2"/>
  <c r="EY68" i="2"/>
  <c r="EZ68" i="2"/>
  <c r="FB68" i="2"/>
  <c r="FC68" i="2"/>
  <c r="FD68" i="2"/>
  <c r="FE68" i="2"/>
  <c r="FF68" i="2"/>
  <c r="FG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J69" i="2" s="1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E69" i="2"/>
  <c r="EG69" i="2"/>
  <c r="EH69" i="2"/>
  <c r="EI69" i="2"/>
  <c r="EJ69" i="2"/>
  <c r="EK69" i="2"/>
  <c r="EL69" i="2"/>
  <c r="EN69" i="2"/>
  <c r="EO69" i="2"/>
  <c r="EP69" i="2"/>
  <c r="EQ69" i="2"/>
  <c r="ER69" i="2"/>
  <c r="ES69" i="2"/>
  <c r="EU69" i="2"/>
  <c r="EV69" i="2"/>
  <c r="EW69" i="2"/>
  <c r="EX69" i="2"/>
  <c r="EY69" i="2"/>
  <c r="EZ69" i="2"/>
  <c r="FB69" i="2"/>
  <c r="FC69" i="2"/>
  <c r="FD69" i="2"/>
  <c r="FE69" i="2"/>
  <c r="FF69" i="2"/>
  <c r="FG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E70" i="2"/>
  <c r="EG70" i="2"/>
  <c r="EH70" i="2"/>
  <c r="EI70" i="2"/>
  <c r="EJ70" i="2"/>
  <c r="EK70" i="2"/>
  <c r="EL70" i="2"/>
  <c r="EN70" i="2"/>
  <c r="EO70" i="2"/>
  <c r="EP70" i="2"/>
  <c r="EQ70" i="2"/>
  <c r="ER70" i="2"/>
  <c r="ES70" i="2"/>
  <c r="EU70" i="2"/>
  <c r="EV70" i="2"/>
  <c r="EW70" i="2"/>
  <c r="EX70" i="2"/>
  <c r="EY70" i="2"/>
  <c r="EZ70" i="2"/>
  <c r="FB70" i="2"/>
  <c r="FC70" i="2"/>
  <c r="FD70" i="2"/>
  <c r="FE70" i="2"/>
  <c r="FF70" i="2"/>
  <c r="FG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E73" i="2"/>
  <c r="EG73" i="2"/>
  <c r="EH73" i="2"/>
  <c r="EI73" i="2"/>
  <c r="EJ73" i="2"/>
  <c r="EK73" i="2"/>
  <c r="EL73" i="2"/>
  <c r="EN73" i="2"/>
  <c r="EO73" i="2"/>
  <c r="EP73" i="2"/>
  <c r="EQ73" i="2"/>
  <c r="ER73" i="2"/>
  <c r="ES73" i="2"/>
  <c r="EU73" i="2"/>
  <c r="EV73" i="2"/>
  <c r="EW73" i="2"/>
  <c r="EX73" i="2"/>
  <c r="EY73" i="2"/>
  <c r="EZ73" i="2"/>
  <c r="FB73" i="2"/>
  <c r="FC73" i="2"/>
  <c r="FD73" i="2"/>
  <c r="FE73" i="2"/>
  <c r="FF73" i="2"/>
  <c r="FG73" i="2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E76" i="2"/>
  <c r="EG76" i="2"/>
  <c r="EH76" i="2"/>
  <c r="EI76" i="2"/>
  <c r="EJ76" i="2"/>
  <c r="EK76" i="2"/>
  <c r="EL76" i="2"/>
  <c r="EN76" i="2"/>
  <c r="EO76" i="2"/>
  <c r="EP76" i="2"/>
  <c r="EQ76" i="2"/>
  <c r="ER76" i="2"/>
  <c r="ES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E77" i="2"/>
  <c r="EG77" i="2"/>
  <c r="EH77" i="2"/>
  <c r="EI77" i="2"/>
  <c r="EJ77" i="2"/>
  <c r="EK77" i="2"/>
  <c r="EL77" i="2"/>
  <c r="EN77" i="2"/>
  <c r="EO77" i="2"/>
  <c r="EP77" i="2"/>
  <c r="EQ77" i="2"/>
  <c r="ER77" i="2"/>
  <c r="ES77" i="2"/>
  <c r="EU77" i="2"/>
  <c r="EV77" i="2"/>
  <c r="EW77" i="2"/>
  <c r="EX77" i="2"/>
  <c r="EY77" i="2"/>
  <c r="EZ77" i="2"/>
  <c r="FB77" i="2"/>
  <c r="FC77" i="2"/>
  <c r="FD77" i="2"/>
  <c r="FE77" i="2"/>
  <c r="FF77" i="2"/>
  <c r="FG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E78" i="2"/>
  <c r="EG78" i="2"/>
  <c r="EH78" i="2"/>
  <c r="EI78" i="2"/>
  <c r="EJ78" i="2"/>
  <c r="EK78" i="2"/>
  <c r="EL78" i="2"/>
  <c r="EN78" i="2"/>
  <c r="EO78" i="2"/>
  <c r="EP78" i="2"/>
  <c r="EQ78" i="2"/>
  <c r="ER78" i="2"/>
  <c r="ES78" i="2"/>
  <c r="EU78" i="2"/>
  <c r="EV78" i="2"/>
  <c r="EW78" i="2"/>
  <c r="EX78" i="2"/>
  <c r="EY78" i="2"/>
  <c r="EZ78" i="2"/>
  <c r="FB78" i="2"/>
  <c r="FC78" i="2"/>
  <c r="FD78" i="2"/>
  <c r="FE78" i="2"/>
  <c r="FF78" i="2"/>
  <c r="FG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E79" i="2"/>
  <c r="EG79" i="2"/>
  <c r="EH79" i="2"/>
  <c r="EI79" i="2"/>
  <c r="EJ79" i="2"/>
  <c r="EK79" i="2"/>
  <c r="EL79" i="2"/>
  <c r="EN79" i="2"/>
  <c r="EO79" i="2"/>
  <c r="EP79" i="2"/>
  <c r="EQ79" i="2"/>
  <c r="ER79" i="2"/>
  <c r="ES79" i="2"/>
  <c r="EU79" i="2"/>
  <c r="EV79" i="2"/>
  <c r="EW79" i="2"/>
  <c r="EX79" i="2"/>
  <c r="EY79" i="2"/>
  <c r="EZ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E80" i="2"/>
  <c r="EG80" i="2"/>
  <c r="EH80" i="2"/>
  <c r="EI80" i="2"/>
  <c r="EJ80" i="2"/>
  <c r="EK80" i="2"/>
  <c r="EL80" i="2"/>
  <c r="EN80" i="2"/>
  <c r="EO80" i="2"/>
  <c r="EP80" i="2"/>
  <c r="EQ80" i="2"/>
  <c r="ER80" i="2"/>
  <c r="ES80" i="2"/>
  <c r="EU80" i="2"/>
  <c r="EV80" i="2"/>
  <c r="EW80" i="2"/>
  <c r="EX80" i="2"/>
  <c r="EY80" i="2"/>
  <c r="EZ80" i="2"/>
  <c r="FB80" i="2"/>
  <c r="FC80" i="2"/>
  <c r="FD80" i="2"/>
  <c r="FE80" i="2"/>
  <c r="FF80" i="2"/>
  <c r="FG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Q81" i="2" s="1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L81" i="2"/>
  <c r="EN81" i="2"/>
  <c r="EO81" i="2"/>
  <c r="EP81" i="2"/>
  <c r="EQ81" i="2"/>
  <c r="ER81" i="2"/>
  <c r="ES81" i="2"/>
  <c r="EU81" i="2"/>
  <c r="EV81" i="2"/>
  <c r="EW81" i="2"/>
  <c r="EX81" i="2"/>
  <c r="EY81" i="2"/>
  <c r="EZ81" i="2"/>
  <c r="FB81" i="2"/>
  <c r="FC81" i="2"/>
  <c r="FD81" i="2"/>
  <c r="FE81" i="2"/>
  <c r="FF81" i="2"/>
  <c r="FG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E83" i="2"/>
  <c r="EG83" i="2"/>
  <c r="EH83" i="2"/>
  <c r="EI83" i="2"/>
  <c r="EJ83" i="2"/>
  <c r="EK83" i="2"/>
  <c r="EL83" i="2"/>
  <c r="EN83" i="2"/>
  <c r="EO83" i="2"/>
  <c r="EP83" i="2"/>
  <c r="EQ83" i="2"/>
  <c r="ER83" i="2"/>
  <c r="ES83" i="2"/>
  <c r="EU83" i="2"/>
  <c r="EV83" i="2"/>
  <c r="EW83" i="2"/>
  <c r="EX83" i="2"/>
  <c r="EY83" i="2"/>
  <c r="EZ83" i="2"/>
  <c r="FB83" i="2"/>
  <c r="FC83" i="2"/>
  <c r="FD83" i="2"/>
  <c r="FE83" i="2"/>
  <c r="FF83" i="2"/>
  <c r="FG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E84" i="2"/>
  <c r="EG84" i="2"/>
  <c r="EH84" i="2"/>
  <c r="EI84" i="2"/>
  <c r="EJ84" i="2"/>
  <c r="EK84" i="2"/>
  <c r="EL84" i="2"/>
  <c r="EN84" i="2"/>
  <c r="EO84" i="2"/>
  <c r="EP84" i="2"/>
  <c r="EQ84" i="2"/>
  <c r="ER84" i="2"/>
  <c r="ES84" i="2"/>
  <c r="EU84" i="2"/>
  <c r="EV84" i="2"/>
  <c r="EW84" i="2"/>
  <c r="EX84" i="2"/>
  <c r="EY84" i="2"/>
  <c r="EZ84" i="2"/>
  <c r="FB84" i="2"/>
  <c r="FC84" i="2"/>
  <c r="FD84" i="2"/>
  <c r="FE84" i="2"/>
  <c r="FF84" i="2"/>
  <c r="FG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J85" i="2" s="1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E85" i="2"/>
  <c r="EG85" i="2"/>
  <c r="EH85" i="2"/>
  <c r="EI85" i="2"/>
  <c r="EJ85" i="2"/>
  <c r="EK85" i="2"/>
  <c r="EL85" i="2"/>
  <c r="EN85" i="2"/>
  <c r="EO85" i="2"/>
  <c r="EP85" i="2"/>
  <c r="EQ85" i="2"/>
  <c r="ER85" i="2"/>
  <c r="ES85" i="2"/>
  <c r="EU85" i="2"/>
  <c r="EV85" i="2"/>
  <c r="EW85" i="2"/>
  <c r="EX85" i="2"/>
  <c r="EY85" i="2"/>
  <c r="EZ85" i="2"/>
  <c r="FB85" i="2"/>
  <c r="FC85" i="2"/>
  <c r="FD85" i="2"/>
  <c r="FE85" i="2"/>
  <c r="FF85" i="2"/>
  <c r="FG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E86" i="2"/>
  <c r="EG86" i="2"/>
  <c r="EH86" i="2"/>
  <c r="EI86" i="2"/>
  <c r="EJ86" i="2"/>
  <c r="EK86" i="2"/>
  <c r="EL86" i="2"/>
  <c r="EN86" i="2"/>
  <c r="EO86" i="2"/>
  <c r="EP86" i="2"/>
  <c r="EQ86" i="2"/>
  <c r="ER86" i="2"/>
  <c r="ES86" i="2"/>
  <c r="EU86" i="2"/>
  <c r="EV86" i="2"/>
  <c r="EW86" i="2"/>
  <c r="EX86" i="2"/>
  <c r="EY86" i="2"/>
  <c r="EZ86" i="2"/>
  <c r="FB86" i="2"/>
  <c r="FC86" i="2"/>
  <c r="FD86" i="2"/>
  <c r="FE86" i="2"/>
  <c r="FF86" i="2"/>
  <c r="FG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J87" i="2" s="1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E87" i="2"/>
  <c r="EG87" i="2"/>
  <c r="EH87" i="2"/>
  <c r="EI87" i="2"/>
  <c r="EJ87" i="2"/>
  <c r="EK87" i="2"/>
  <c r="EL87" i="2"/>
  <c r="EN87" i="2"/>
  <c r="EO87" i="2"/>
  <c r="EP87" i="2"/>
  <c r="EQ87" i="2"/>
  <c r="ER87" i="2"/>
  <c r="ES87" i="2"/>
  <c r="EU87" i="2"/>
  <c r="EV87" i="2"/>
  <c r="EW87" i="2"/>
  <c r="EX87" i="2"/>
  <c r="EY87" i="2"/>
  <c r="EZ87" i="2"/>
  <c r="FB87" i="2"/>
  <c r="FC87" i="2"/>
  <c r="FD87" i="2"/>
  <c r="FE87" i="2"/>
  <c r="FF87" i="2"/>
  <c r="FG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J88" i="2" s="1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E95" i="2" s="1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6" i="4"/>
  <c r="D69" i="4"/>
  <c r="D46" i="4"/>
  <c r="D77" i="4"/>
  <c r="D47" i="4"/>
  <c r="D42" i="4"/>
  <c r="D16" i="4"/>
  <c r="D34" i="4"/>
  <c r="D30" i="4"/>
  <c r="D49" i="4"/>
  <c r="D51" i="4"/>
  <c r="D15" i="4"/>
  <c r="D70" i="4"/>
  <c r="D21" i="4"/>
  <c r="D38" i="4"/>
  <c r="D35" i="4"/>
  <c r="D20" i="4"/>
  <c r="D11" i="4"/>
  <c r="D45" i="4"/>
  <c r="D55" i="4"/>
  <c r="D68" i="4"/>
  <c r="D37" i="4"/>
  <c r="D79" i="4"/>
  <c r="D61" i="4"/>
  <c r="D13" i="4"/>
  <c r="D41" i="4"/>
  <c r="D59" i="4"/>
  <c r="D9" i="4"/>
  <c r="D67" i="4"/>
  <c r="D53" i="4"/>
  <c r="D31" i="4"/>
  <c r="D40" i="4"/>
  <c r="D60" i="4"/>
  <c r="D58" i="4"/>
  <c r="D62" i="4"/>
  <c r="D3" i="4"/>
  <c r="D56" i="4"/>
  <c r="D28" i="4"/>
  <c r="D57" i="4"/>
  <c r="D43" i="4"/>
  <c r="D32" i="4"/>
  <c r="D73" i="4"/>
  <c r="D76" i="4"/>
  <c r="D12" i="4"/>
  <c r="D80" i="4"/>
  <c r="D7" i="4"/>
  <c r="D27" i="4"/>
  <c r="D78" i="4"/>
  <c r="D17" i="4"/>
  <c r="D25" i="4"/>
  <c r="D48" i="4"/>
  <c r="D5" i="4"/>
  <c r="D29" i="4"/>
  <c r="D36" i="4"/>
  <c r="D23" i="4"/>
  <c r="D54" i="4"/>
  <c r="D8" i="4"/>
  <c r="D10" i="4"/>
  <c r="D81" i="4"/>
  <c r="D71" i="4"/>
  <c r="D4" i="4"/>
  <c r="D72" i="4"/>
  <c r="D75" i="4"/>
  <c r="D66" i="4"/>
  <c r="D39" i="4"/>
  <c r="D6" i="4"/>
  <c r="D50" i="4"/>
  <c r="D19" i="4"/>
  <c r="D63" i="4"/>
  <c r="D74" i="4"/>
  <c r="D24" i="4"/>
  <c r="D22" i="4"/>
  <c r="D33" i="4"/>
  <c r="D52" i="4"/>
  <c r="D14" i="4"/>
  <c r="D44" i="4"/>
  <c r="D65" i="4"/>
  <c r="D64" i="4"/>
  <c r="D18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H26" i="4"/>
  <c r="I26" i="4"/>
  <c r="H69" i="4"/>
  <c r="I69" i="4"/>
  <c r="H46" i="4"/>
  <c r="I46" i="4"/>
  <c r="H77" i="4"/>
  <c r="I77" i="4"/>
  <c r="H47" i="4"/>
  <c r="I47" i="4"/>
  <c r="H42" i="4"/>
  <c r="I42" i="4"/>
  <c r="H16" i="4"/>
  <c r="I16" i="4"/>
  <c r="H34" i="4"/>
  <c r="I34" i="4"/>
  <c r="H30" i="4"/>
  <c r="I30" i="4"/>
  <c r="H49" i="4"/>
  <c r="I49" i="4"/>
  <c r="H51" i="4"/>
  <c r="I51" i="4"/>
  <c r="H15" i="4"/>
  <c r="I15" i="4"/>
  <c r="H70" i="4"/>
  <c r="I70" i="4"/>
  <c r="H21" i="4"/>
  <c r="I21" i="4"/>
  <c r="H38" i="4"/>
  <c r="I38" i="4"/>
  <c r="H35" i="4"/>
  <c r="I35" i="4"/>
  <c r="H20" i="4"/>
  <c r="I20" i="4"/>
  <c r="H11" i="4"/>
  <c r="I11" i="4"/>
  <c r="H45" i="4"/>
  <c r="I45" i="4"/>
  <c r="H55" i="4"/>
  <c r="I55" i="4"/>
  <c r="H68" i="4"/>
  <c r="I68" i="4"/>
  <c r="H37" i="4"/>
  <c r="I37" i="4"/>
  <c r="H79" i="4"/>
  <c r="I79" i="4"/>
  <c r="H61" i="4"/>
  <c r="I61" i="4"/>
  <c r="H13" i="4"/>
  <c r="I13" i="4"/>
  <c r="H41" i="4"/>
  <c r="I41" i="4"/>
  <c r="H59" i="4"/>
  <c r="I59" i="4"/>
  <c r="H9" i="4"/>
  <c r="I9" i="4"/>
  <c r="H67" i="4"/>
  <c r="I67" i="4"/>
  <c r="H53" i="4"/>
  <c r="I53" i="4"/>
  <c r="H31" i="4"/>
  <c r="I31" i="4"/>
  <c r="H40" i="4"/>
  <c r="I40" i="4"/>
  <c r="H60" i="4"/>
  <c r="I60" i="4"/>
  <c r="H58" i="4"/>
  <c r="I58" i="4"/>
  <c r="H62" i="4"/>
  <c r="I62" i="4"/>
  <c r="H3" i="4"/>
  <c r="I3" i="4"/>
  <c r="H56" i="4"/>
  <c r="I56" i="4"/>
  <c r="H28" i="4"/>
  <c r="I28" i="4"/>
  <c r="H57" i="4"/>
  <c r="I57" i="4"/>
  <c r="H32" i="4"/>
  <c r="I32" i="4"/>
  <c r="H73" i="4"/>
  <c r="I73" i="4"/>
  <c r="H76" i="4"/>
  <c r="I76" i="4"/>
  <c r="H12" i="4"/>
  <c r="I12" i="4"/>
  <c r="H80" i="4"/>
  <c r="I80" i="4"/>
  <c r="H7" i="4"/>
  <c r="I7" i="4"/>
  <c r="H27" i="4"/>
  <c r="I27" i="4"/>
  <c r="H78" i="4"/>
  <c r="I78" i="4"/>
  <c r="H17" i="4"/>
  <c r="I17" i="4"/>
  <c r="H25" i="4"/>
  <c r="I25" i="4"/>
  <c r="H48" i="4"/>
  <c r="I48" i="4"/>
  <c r="H5" i="4"/>
  <c r="I5" i="4"/>
  <c r="H29" i="4"/>
  <c r="I29" i="4"/>
  <c r="H36" i="4"/>
  <c r="I36" i="4"/>
  <c r="H23" i="4"/>
  <c r="I23" i="4"/>
  <c r="H54" i="4"/>
  <c r="I54" i="4"/>
  <c r="H8" i="4"/>
  <c r="I8" i="4"/>
  <c r="H10" i="4"/>
  <c r="I10" i="4"/>
  <c r="H81" i="4"/>
  <c r="I81" i="4"/>
  <c r="H71" i="4"/>
  <c r="I71" i="4"/>
  <c r="H4" i="4"/>
  <c r="I4" i="4"/>
  <c r="H72" i="4"/>
  <c r="I72" i="4"/>
  <c r="H75" i="4"/>
  <c r="I75" i="4"/>
  <c r="H66" i="4"/>
  <c r="I66" i="4"/>
  <c r="H39" i="4"/>
  <c r="I39" i="4"/>
  <c r="H6" i="4"/>
  <c r="I6" i="4"/>
  <c r="H50" i="4"/>
  <c r="I50" i="4"/>
  <c r="H19" i="4"/>
  <c r="I19" i="4"/>
  <c r="H63" i="4"/>
  <c r="I63" i="4"/>
  <c r="H74" i="4"/>
  <c r="I74" i="4"/>
  <c r="H24" i="4"/>
  <c r="I24" i="4"/>
  <c r="H22" i="4"/>
  <c r="I22" i="4"/>
  <c r="H33" i="4"/>
  <c r="I33" i="4"/>
  <c r="H52" i="4"/>
  <c r="I52" i="4"/>
  <c r="H14" i="4"/>
  <c r="I14" i="4"/>
  <c r="H44" i="4"/>
  <c r="I44" i="4"/>
  <c r="H65" i="4"/>
  <c r="I65" i="4"/>
  <c r="H64" i="4"/>
  <c r="I64" i="4"/>
  <c r="I18" i="4"/>
  <c r="H18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L93" i="2" s="1"/>
  <c r="DE12" i="2"/>
  <c r="DE93" i="2" s="1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DX70" i="2" l="1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4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5" i="4" s="1"/>
  <c r="I85" i="2"/>
  <c r="J33" i="4" s="1"/>
  <c r="P29" i="2"/>
  <c r="I29" i="2"/>
  <c r="J20" i="4" s="1"/>
  <c r="I88" i="2"/>
  <c r="J44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52" i="4" s="1"/>
  <c r="I74" i="2"/>
  <c r="J72" i="4" s="1"/>
  <c r="P57" i="2"/>
  <c r="I54" i="2"/>
  <c r="J73" i="4" s="1"/>
  <c r="P45" i="2"/>
  <c r="I38" i="2"/>
  <c r="J41" i="4" s="1"/>
  <c r="P25" i="2"/>
  <c r="P23" i="2"/>
  <c r="I84" i="2"/>
  <c r="J22" i="4" s="1"/>
  <c r="P64" i="2"/>
  <c r="I87" i="2"/>
  <c r="J14" i="4" s="1"/>
  <c r="I66" i="2"/>
  <c r="J36" i="4" s="1"/>
  <c r="I64" i="2"/>
  <c r="J5" i="4" s="1"/>
  <c r="I45" i="2"/>
  <c r="J60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29" i="4" s="1"/>
  <c r="I82" i="2"/>
  <c r="J74" i="4" s="1"/>
  <c r="I61" i="2"/>
  <c r="J17" i="4" s="1"/>
  <c r="I80" i="2"/>
  <c r="J19" i="4" s="1"/>
  <c r="I58" i="2"/>
  <c r="J7" i="4" s="1"/>
  <c r="I35" i="2"/>
  <c r="J79" i="4" s="1"/>
  <c r="I25" i="2"/>
  <c r="J70" i="4" s="1"/>
  <c r="I28" i="2"/>
  <c r="J35" i="4" s="1"/>
  <c r="I32" i="2"/>
  <c r="J55" i="4" s="1"/>
  <c r="I43" i="2"/>
  <c r="J31" i="4" s="1"/>
  <c r="I77" i="2"/>
  <c r="J39" i="4" s="1"/>
  <c r="I67" i="2"/>
  <c r="J23" i="4" s="1"/>
  <c r="I57" i="2"/>
  <c r="J80" i="4" s="1"/>
  <c r="I79" i="2"/>
  <c r="J50" i="4" s="1"/>
  <c r="I44" i="2"/>
  <c r="J40" i="4" s="1"/>
  <c r="I63" i="2"/>
  <c r="J48" i="4" s="1"/>
  <c r="I68" i="2"/>
  <c r="J54" i="4" s="1"/>
  <c r="I48" i="2"/>
  <c r="J3" i="4" s="1"/>
  <c r="I71" i="2"/>
  <c r="J81" i="4" s="1"/>
  <c r="I78" i="2"/>
  <c r="J6" i="4" s="1"/>
  <c r="I59" i="2"/>
  <c r="J27" i="4" s="1"/>
  <c r="I30" i="2"/>
  <c r="J11" i="4" s="1"/>
  <c r="I26" i="2"/>
  <c r="J21" i="4" s="1"/>
  <c r="I72" i="2"/>
  <c r="J71" i="4" s="1"/>
  <c r="I51" i="2"/>
  <c r="J57" i="4" s="1"/>
  <c r="I49" i="2"/>
  <c r="J56" i="4" s="1"/>
  <c r="I21" i="2"/>
  <c r="J30" i="4" s="1"/>
  <c r="I83" i="2"/>
  <c r="J24" i="4" s="1"/>
  <c r="I81" i="2"/>
  <c r="J63" i="4" s="1"/>
  <c r="I37" i="2"/>
  <c r="J13" i="4" s="1"/>
  <c r="I76" i="2"/>
  <c r="J66" i="4" s="1"/>
  <c r="I36" i="2"/>
  <c r="J61" i="4" s="1"/>
  <c r="I41" i="2"/>
  <c r="J67" i="4" s="1"/>
  <c r="I53" i="2"/>
  <c r="J32" i="4" s="1"/>
  <c r="I60" i="2"/>
  <c r="J78" i="4" s="1"/>
  <c r="I56" i="2"/>
  <c r="J12" i="4" s="1"/>
  <c r="I52" i="2"/>
  <c r="J43" i="4" s="1"/>
  <c r="I40" i="2"/>
  <c r="J9" i="4" s="1"/>
  <c r="I24" i="2"/>
  <c r="J15" i="4" s="1"/>
  <c r="I20" i="2"/>
  <c r="J34" i="4" s="1"/>
  <c r="I73" i="2"/>
  <c r="J4" i="4" s="1"/>
  <c r="I33" i="2"/>
  <c r="J68" i="4" s="1"/>
  <c r="I70" i="2"/>
  <c r="J10" i="4" s="1"/>
  <c r="I62" i="2"/>
  <c r="J25" i="4" s="1"/>
  <c r="I50" i="2"/>
  <c r="J28" i="4" s="1"/>
  <c r="I46" i="2"/>
  <c r="J58" i="4" s="1"/>
  <c r="I42" i="2"/>
  <c r="J53" i="4" s="1"/>
  <c r="I34" i="2"/>
  <c r="J37" i="4" s="1"/>
  <c r="I22" i="2"/>
  <c r="J49" i="4" s="1"/>
  <c r="I75" i="2"/>
  <c r="J75" i="4" s="1"/>
  <c r="I55" i="2"/>
  <c r="J76" i="4" s="1"/>
  <c r="I47" i="2"/>
  <c r="J62" i="4" s="1"/>
  <c r="I39" i="2"/>
  <c r="J59" i="4" s="1"/>
  <c r="I31" i="2"/>
  <c r="J45" i="4" s="1"/>
  <c r="I27" i="2"/>
  <c r="J38" i="4" s="1"/>
  <c r="I23" i="2"/>
  <c r="J51" i="4" s="1"/>
  <c r="I19" i="2"/>
  <c r="J16" i="4" s="1"/>
  <c r="I15" i="2"/>
  <c r="J46" i="4" s="1"/>
  <c r="I14" i="2"/>
  <c r="I13" i="2"/>
  <c r="J26" i="4" s="1"/>
  <c r="I12" i="2"/>
  <c r="K94" i="2"/>
  <c r="K93" i="2"/>
  <c r="J77" i="4"/>
  <c r="J47" i="4"/>
  <c r="J42" i="4"/>
  <c r="J8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18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/>
  <c r="ER12" i="2"/>
  <c r="EO12" i="2"/>
  <c r="EK12" i="2"/>
  <c r="EH12" i="2"/>
  <c r="ED12" i="2"/>
  <c r="EA12" i="2"/>
  <c r="EE12" i="2"/>
  <c r="FG12" i="2" l="1"/>
  <c r="ES12" i="2"/>
  <c r="EL12" i="2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3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W102" i="2"/>
  <c r="EX101" i="2"/>
  <c r="EV101" i="2" s="1"/>
  <c r="EW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B103" i="2"/>
  <c r="EC102" i="2"/>
  <c r="EA102" i="2" s="1"/>
  <c r="EB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G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DN97" i="2" l="1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25" i="4"/>
  <c r="N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AA96" i="2" s="1"/>
  <c r="G64" i="4" l="1"/>
  <c r="G44" i="4"/>
  <c r="G33" i="4"/>
  <c r="G74" i="4"/>
  <c r="G63" i="4"/>
  <c r="G67" i="4"/>
  <c r="G9" i="4"/>
  <c r="G59" i="4"/>
  <c r="G41" i="4"/>
  <c r="G13" i="4"/>
  <c r="G61" i="4"/>
  <c r="G79" i="4"/>
  <c r="G37" i="4"/>
  <c r="G68" i="4"/>
  <c r="G55" i="4"/>
  <c r="G45" i="4"/>
  <c r="G11" i="4"/>
  <c r="G20" i="4"/>
  <c r="G35" i="4"/>
  <c r="G38" i="4"/>
  <c r="G21" i="4"/>
  <c r="G70" i="4"/>
  <c r="G15" i="4"/>
  <c r="G51" i="4"/>
  <c r="G49" i="4"/>
  <c r="G30" i="4"/>
  <c r="G34" i="4"/>
  <c r="G16" i="4"/>
  <c r="G42" i="4"/>
  <c r="G47" i="4"/>
  <c r="G77" i="4"/>
  <c r="G46" i="4"/>
  <c r="G69" i="4"/>
  <c r="G26" i="4"/>
  <c r="G18" i="4"/>
  <c r="G65" i="4"/>
  <c r="G14" i="4"/>
  <c r="G52" i="4"/>
  <c r="G22" i="4"/>
  <c r="G24" i="4"/>
  <c r="G19" i="4"/>
  <c r="G50" i="4"/>
  <c r="G6" i="4"/>
  <c r="G39" i="4"/>
  <c r="G66" i="4"/>
  <c r="G75" i="4"/>
  <c r="G72" i="4"/>
  <c r="G4" i="4"/>
  <c r="G71" i="4"/>
  <c r="G81" i="4"/>
  <c r="G10" i="4"/>
  <c r="G8" i="4"/>
  <c r="G54" i="4"/>
  <c r="G23" i="4"/>
  <c r="G36" i="4"/>
  <c r="G29" i="4"/>
  <c r="G5" i="4"/>
  <c r="G48" i="4"/>
  <c r="G25" i="4"/>
  <c r="G17" i="4"/>
  <c r="G78" i="4"/>
  <c r="G27" i="4"/>
  <c r="G7" i="4"/>
  <c r="G80" i="4"/>
  <c r="G12" i="4"/>
  <c r="G76" i="4"/>
  <c r="G73" i="4"/>
  <c r="G32" i="4"/>
  <c r="G43" i="4"/>
  <c r="G57" i="4"/>
  <c r="G28" i="4"/>
  <c r="G56" i="4"/>
  <c r="G3" i="4"/>
  <c r="G62" i="4"/>
  <c r="G58" i="4"/>
  <c r="G60" i="4"/>
  <c r="G40" i="4"/>
  <c r="G31" i="4"/>
  <c r="G53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18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3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6" i="4"/>
  <c r="C69" i="4"/>
  <c r="C46" i="4"/>
  <c r="C77" i="4"/>
  <c r="C47" i="4"/>
  <c r="C42" i="4"/>
  <c r="C16" i="4"/>
  <c r="C34" i="4"/>
  <c r="C30" i="4"/>
  <c r="C49" i="4"/>
  <c r="C51" i="4"/>
  <c r="C15" i="4"/>
  <c r="C70" i="4"/>
  <c r="C21" i="4"/>
  <c r="C38" i="4"/>
  <c r="C35" i="4"/>
  <c r="C20" i="4"/>
  <c r="C11" i="4"/>
  <c r="C45" i="4"/>
  <c r="C55" i="4"/>
  <c r="C68" i="4"/>
  <c r="C37" i="4"/>
  <c r="C79" i="4"/>
  <c r="C61" i="4"/>
  <c r="C13" i="4"/>
  <c r="C41" i="4"/>
  <c r="C59" i="4"/>
  <c r="C9" i="4"/>
  <c r="C67" i="4"/>
  <c r="C53" i="4"/>
  <c r="C31" i="4"/>
  <c r="C40" i="4"/>
  <c r="C60" i="4"/>
  <c r="C58" i="4"/>
  <c r="C62" i="4"/>
  <c r="C3" i="4"/>
  <c r="C56" i="4"/>
  <c r="C28" i="4"/>
  <c r="C57" i="4"/>
  <c r="C43" i="4"/>
  <c r="C32" i="4"/>
  <c r="C73" i="4"/>
  <c r="C76" i="4"/>
  <c r="C12" i="4"/>
  <c r="C80" i="4"/>
  <c r="C7" i="4"/>
  <c r="C27" i="4"/>
  <c r="C78" i="4"/>
  <c r="C17" i="4"/>
  <c r="C25" i="4"/>
  <c r="C48" i="4"/>
  <c r="C5" i="4"/>
  <c r="C29" i="4"/>
  <c r="C36" i="4"/>
  <c r="C23" i="4"/>
  <c r="C54" i="4"/>
  <c r="C8" i="4"/>
  <c r="C10" i="4"/>
  <c r="C81" i="4"/>
  <c r="C71" i="4"/>
  <c r="C4" i="4"/>
  <c r="C72" i="4"/>
  <c r="C75" i="4"/>
  <c r="C66" i="4"/>
  <c r="C39" i="4"/>
  <c r="C6" i="4"/>
  <c r="C50" i="4"/>
  <c r="C19" i="4"/>
  <c r="C63" i="4"/>
  <c r="C74" i="4"/>
  <c r="C24" i="4"/>
  <c r="C22" i="4"/>
  <c r="C33" i="4"/>
  <c r="C52" i="4"/>
  <c r="C14" i="4"/>
  <c r="C44" i="4"/>
  <c r="C65" i="4"/>
  <c r="C64" i="4"/>
  <c r="C18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35" i="4"/>
  <c r="M65" i="4"/>
  <c r="M50" i="4" l="1"/>
  <c r="M48" i="4"/>
  <c r="M33" i="4"/>
  <c r="M36" i="4"/>
  <c r="M43" i="4"/>
  <c r="M64" i="4"/>
  <c r="M32" i="4"/>
  <c r="M40" i="4"/>
  <c r="M72" i="4"/>
  <c r="M39" i="4"/>
  <c r="M9" i="4"/>
  <c r="M16" i="4"/>
  <c r="M69" i="4"/>
  <c r="M6" i="4"/>
  <c r="M71" i="4"/>
  <c r="M58" i="4"/>
  <c r="M44" i="4"/>
  <c r="M21" i="4"/>
  <c r="M77" i="4"/>
  <c r="M49" i="4"/>
  <c r="M54" i="4"/>
  <c r="M25" i="4"/>
  <c r="M3" i="4"/>
  <c r="M60" i="4"/>
  <c r="M59" i="4"/>
  <c r="M61" i="4"/>
  <c r="M38" i="4"/>
  <c r="M4" i="4"/>
  <c r="M8" i="4"/>
  <c r="M7" i="4"/>
  <c r="M80" i="4"/>
  <c r="M73" i="4"/>
  <c r="M57" i="4"/>
  <c r="M62" i="4"/>
  <c r="M67" i="4"/>
  <c r="M41" i="4"/>
  <c r="M68" i="4"/>
  <c r="M20" i="4"/>
  <c r="M51" i="4"/>
  <c r="M29" i="4"/>
  <c r="M13" i="4"/>
  <c r="M27" i="4"/>
  <c r="M76" i="4"/>
  <c r="M56" i="4"/>
  <c r="M31" i="4"/>
  <c r="M24" i="4"/>
  <c r="M74" i="4"/>
  <c r="M66" i="4"/>
  <c r="M55" i="4"/>
  <c r="M42" i="4"/>
  <c r="M37" i="4"/>
  <c r="M11" i="4"/>
  <c r="M15" i="4"/>
  <c r="M34" i="4"/>
  <c r="M26" i="4"/>
  <c r="M79" i="4"/>
  <c r="M45" i="4"/>
  <c r="M70" i="4"/>
  <c r="M30" i="4"/>
  <c r="M46" i="4"/>
  <c r="M22" i="4"/>
  <c r="M63" i="4"/>
  <c r="M19" i="4"/>
  <c r="M75" i="4"/>
  <c r="M5" i="4"/>
  <c r="M53" i="4"/>
  <c r="M14" i="4"/>
  <c r="M52" i="4"/>
  <c r="M81" i="4"/>
  <c r="M10" i="4"/>
  <c r="M23" i="4"/>
  <c r="M17" i="4"/>
  <c r="M78" i="4"/>
  <c r="M12" i="4"/>
  <c r="M28" i="4"/>
  <c r="M47" i="4"/>
  <c r="O18" i="4" l="1"/>
  <c r="L65" i="4" l="1"/>
  <c r="M18" i="4" l="1"/>
  <c r="Y108" i="2"/>
  <c r="O69" i="4"/>
  <c r="O46" i="4"/>
  <c r="O77" i="4"/>
  <c r="O47" i="4"/>
  <c r="O42" i="4"/>
  <c r="O16" i="4"/>
  <c r="O34" i="4"/>
  <c r="O30" i="4"/>
  <c r="O49" i="4"/>
  <c r="O51" i="4"/>
  <c r="O15" i="4"/>
  <c r="O70" i="4"/>
  <c r="O21" i="4"/>
  <c r="O38" i="4"/>
  <c r="O35" i="4"/>
  <c r="O20" i="4"/>
  <c r="O11" i="4"/>
  <c r="O45" i="4"/>
  <c r="O55" i="4"/>
  <c r="O68" i="4"/>
  <c r="O37" i="4"/>
  <c r="O79" i="4"/>
  <c r="O61" i="4"/>
  <c r="O13" i="4"/>
  <c r="O41" i="4"/>
  <c r="O59" i="4"/>
  <c r="O9" i="4"/>
  <c r="O67" i="4"/>
  <c r="O53" i="4"/>
  <c r="O31" i="4"/>
  <c r="O40" i="4"/>
  <c r="O60" i="4"/>
  <c r="O58" i="4"/>
  <c r="O62" i="4"/>
  <c r="O3" i="4"/>
  <c r="O56" i="4"/>
  <c r="O28" i="4"/>
  <c r="O57" i="4"/>
  <c r="O43" i="4"/>
  <c r="O32" i="4"/>
  <c r="O73" i="4"/>
  <c r="O76" i="4"/>
  <c r="O12" i="4"/>
  <c r="O80" i="4"/>
  <c r="O7" i="4"/>
  <c r="O27" i="4"/>
  <c r="O78" i="4"/>
  <c r="O17" i="4"/>
  <c r="O25" i="4"/>
  <c r="O48" i="4"/>
  <c r="O5" i="4"/>
  <c r="O29" i="4"/>
  <c r="O36" i="4"/>
  <c r="O23" i="4"/>
  <c r="O54" i="4"/>
  <c r="O8" i="4"/>
  <c r="O10" i="4"/>
  <c r="O81" i="4"/>
  <c r="O71" i="4"/>
  <c r="O4" i="4"/>
  <c r="O72" i="4"/>
  <c r="O75" i="4"/>
  <c r="O66" i="4"/>
  <c r="O39" i="4"/>
  <c r="O6" i="4"/>
  <c r="O50" i="4"/>
  <c r="O19" i="4"/>
  <c r="O63" i="4"/>
  <c r="O74" i="4"/>
  <c r="O24" i="4"/>
  <c r="O22" i="4"/>
  <c r="O33" i="4"/>
  <c r="O52" i="4"/>
  <c r="O14" i="4"/>
  <c r="O44" i="4"/>
  <c r="O65" i="4"/>
  <c r="O64" i="4"/>
  <c r="AF3" i="2"/>
  <c r="Y3" i="2"/>
  <c r="AF2" i="2"/>
  <c r="Y2" i="2"/>
  <c r="AF1" i="2"/>
  <c r="Y1" i="2"/>
  <c r="F65" i="4" l="1"/>
  <c r="E65" i="4" s="1"/>
  <c r="AA107" i="2"/>
  <c r="AA106" i="2"/>
  <c r="AA92" i="2"/>
  <c r="AA93" i="2"/>
  <c r="AA95" i="2"/>
  <c r="AC93" i="2"/>
  <c r="AA100" i="2"/>
  <c r="AA105" i="2"/>
  <c r="AA94" i="2"/>
  <c r="O26" i="4"/>
  <c r="L27" i="4"/>
  <c r="L32" i="4"/>
  <c r="L40" i="4"/>
  <c r="L35" i="4"/>
  <c r="L24" i="4"/>
  <c r="L64" i="4"/>
  <c r="L6" i="4"/>
  <c r="L72" i="4"/>
  <c r="L36" i="4"/>
  <c r="L50" i="4"/>
  <c r="L8" i="4"/>
  <c r="L56" i="4"/>
  <c r="L81" i="4"/>
  <c r="L48" i="4"/>
  <c r="L57" i="4"/>
  <c r="L43" i="4"/>
  <c r="F43" i="4" s="1"/>
  <c r="E43" i="4" s="1"/>
  <c r="L75" i="4"/>
  <c r="L31" i="4"/>
  <c r="L79" i="4"/>
  <c r="L38" i="4"/>
  <c r="L16" i="4"/>
  <c r="L14" i="4"/>
  <c r="L23" i="4"/>
  <c r="L76" i="4"/>
  <c r="L62" i="4"/>
  <c r="L45" i="4"/>
  <c r="L51" i="4"/>
  <c r="L46" i="4"/>
  <c r="F46" i="4" s="1"/>
  <c r="E46" i="4" s="1"/>
  <c r="L74" i="4"/>
  <c r="L28" i="4"/>
  <c r="L11" i="4"/>
  <c r="L42" i="4"/>
  <c r="L69" i="4"/>
  <c r="L59" i="4"/>
  <c r="L52" i="4"/>
  <c r="L10" i="4"/>
  <c r="L25" i="4"/>
  <c r="L7" i="4"/>
  <c r="L73" i="4"/>
  <c r="L58" i="4"/>
  <c r="L53" i="4"/>
  <c r="L41" i="4"/>
  <c r="L37" i="4"/>
  <c r="L21" i="4"/>
  <c r="L49" i="4"/>
  <c r="L33" i="4"/>
  <c r="L63" i="4"/>
  <c r="L39" i="4"/>
  <c r="L4" i="4"/>
  <c r="L29" i="4"/>
  <c r="L17" i="4"/>
  <c r="F17" i="4" s="1"/>
  <c r="L80" i="4"/>
  <c r="L60" i="4"/>
  <c r="L67" i="4"/>
  <c r="L13" i="4"/>
  <c r="L68" i="4"/>
  <c r="L20" i="4"/>
  <c r="L70" i="4"/>
  <c r="L30" i="4"/>
  <c r="L47" i="4"/>
  <c r="L26" i="4"/>
  <c r="L44" i="4"/>
  <c r="L22" i="4"/>
  <c r="L19" i="4"/>
  <c r="F19" i="4" s="1"/>
  <c r="L66" i="4"/>
  <c r="L71" i="4"/>
  <c r="L54" i="4"/>
  <c r="L5" i="4"/>
  <c r="L78" i="4"/>
  <c r="L12" i="4"/>
  <c r="L3" i="4"/>
  <c r="L9" i="4"/>
  <c r="L61" i="4"/>
  <c r="L55" i="4"/>
  <c r="L15" i="4"/>
  <c r="L34" i="4"/>
  <c r="L77" i="4"/>
  <c r="R3" i="2"/>
  <c r="R2" i="2"/>
  <c r="R1" i="2"/>
  <c r="K1" i="2"/>
  <c r="K2" i="2"/>
  <c r="K3" i="2"/>
  <c r="F12" i="4" l="1"/>
  <c r="E12" i="4" s="1"/>
  <c r="F34" i="4"/>
  <c r="E34" i="4" s="1"/>
  <c r="F9" i="4"/>
  <c r="E9" i="4" s="1"/>
  <c r="F5" i="4"/>
  <c r="E5" i="4" s="1"/>
  <c r="F47" i="4"/>
  <c r="E47" i="4" s="1"/>
  <c r="F68" i="4"/>
  <c r="E68" i="4" s="1"/>
  <c r="F80" i="4"/>
  <c r="E80" i="4" s="1"/>
  <c r="F39" i="4"/>
  <c r="E39" i="4" s="1"/>
  <c r="F37" i="4"/>
  <c r="E37" i="4" s="1"/>
  <c r="F73" i="4"/>
  <c r="E73" i="4" s="1"/>
  <c r="F52" i="4"/>
  <c r="E52" i="4" s="1"/>
  <c r="F11" i="4"/>
  <c r="E11" i="4" s="1"/>
  <c r="F51" i="4"/>
  <c r="E51" i="4" s="1"/>
  <c r="F23" i="4"/>
  <c r="E23" i="4" s="1"/>
  <c r="F38" i="4"/>
  <c r="E38" i="4" s="1"/>
  <c r="F56" i="4"/>
  <c r="E56" i="4" s="1"/>
  <c r="F72" i="4"/>
  <c r="E72" i="4" s="1"/>
  <c r="F15" i="4"/>
  <c r="E15" i="4" s="1"/>
  <c r="F3" i="4"/>
  <c r="E3" i="4" s="1"/>
  <c r="F54" i="4"/>
  <c r="E54" i="4" s="1"/>
  <c r="F22" i="4"/>
  <c r="E22" i="4" s="1"/>
  <c r="F30" i="4"/>
  <c r="E30" i="4" s="1"/>
  <c r="F13" i="4"/>
  <c r="E13" i="4" s="1"/>
  <c r="F63" i="4"/>
  <c r="E63" i="4" s="1"/>
  <c r="F41" i="4"/>
  <c r="E41" i="4" s="1"/>
  <c r="F7" i="4"/>
  <c r="E7" i="4" s="1"/>
  <c r="F59" i="4"/>
  <c r="E59" i="4" s="1"/>
  <c r="F28" i="4"/>
  <c r="E28" i="4" s="1"/>
  <c r="F45" i="4"/>
  <c r="E45" i="4" s="1"/>
  <c r="F14" i="4"/>
  <c r="E14" i="4" s="1"/>
  <c r="F79" i="4"/>
  <c r="E79" i="4" s="1"/>
  <c r="F57" i="4"/>
  <c r="E57" i="4" s="1"/>
  <c r="F8" i="4"/>
  <c r="E8" i="4" s="1"/>
  <c r="F6" i="4"/>
  <c r="E6" i="4" s="1"/>
  <c r="F35" i="4"/>
  <c r="E35" i="4" s="1"/>
  <c r="F27" i="4"/>
  <c r="E27" i="4" s="1"/>
  <c r="F55" i="4"/>
  <c r="E55" i="4" s="1"/>
  <c r="F71" i="4"/>
  <c r="E71" i="4" s="1"/>
  <c r="F44" i="4"/>
  <c r="E44" i="4" s="1"/>
  <c r="F70" i="4"/>
  <c r="E70" i="4" s="1"/>
  <c r="F67" i="4"/>
  <c r="E67" i="4" s="1"/>
  <c r="F29" i="4"/>
  <c r="E29" i="4" s="1"/>
  <c r="F33" i="4"/>
  <c r="E33" i="4" s="1"/>
  <c r="F49" i="4"/>
  <c r="E49" i="4" s="1"/>
  <c r="F53" i="4"/>
  <c r="E53" i="4" s="1"/>
  <c r="F25" i="4"/>
  <c r="E25" i="4" s="1"/>
  <c r="F69" i="4"/>
  <c r="E69" i="4" s="1"/>
  <c r="F74" i="4"/>
  <c r="E74" i="4" s="1"/>
  <c r="F62" i="4"/>
  <c r="E62" i="4" s="1"/>
  <c r="F31" i="4"/>
  <c r="E31" i="4" s="1"/>
  <c r="F48" i="4"/>
  <c r="E48" i="4" s="1"/>
  <c r="F50" i="4"/>
  <c r="E50" i="4" s="1"/>
  <c r="F64" i="4"/>
  <c r="E64" i="4" s="1"/>
  <c r="F40" i="4"/>
  <c r="E40" i="4" s="1"/>
  <c r="F77" i="4"/>
  <c r="E77" i="4" s="1"/>
  <c r="F61" i="4"/>
  <c r="E61" i="4" s="1"/>
  <c r="F78" i="4"/>
  <c r="E78" i="4" s="1"/>
  <c r="F66" i="4"/>
  <c r="E66" i="4" s="1"/>
  <c r="F26" i="4"/>
  <c r="E26" i="4" s="1"/>
  <c r="F20" i="4"/>
  <c r="E20" i="4" s="1"/>
  <c r="F60" i="4"/>
  <c r="E60" i="4" s="1"/>
  <c r="F4" i="4"/>
  <c r="E4" i="4" s="1"/>
  <c r="F21" i="4"/>
  <c r="E21" i="4" s="1"/>
  <c r="F58" i="4"/>
  <c r="E58" i="4" s="1"/>
  <c r="F10" i="4"/>
  <c r="E10" i="4" s="1"/>
  <c r="F42" i="4"/>
  <c r="E42" i="4" s="1"/>
  <c r="F76" i="4"/>
  <c r="E76" i="4" s="1"/>
  <c r="F16" i="4"/>
  <c r="E16" i="4" s="1"/>
  <c r="F75" i="4"/>
  <c r="E75" i="4" s="1"/>
  <c r="F81" i="4"/>
  <c r="E81" i="4" s="1"/>
  <c r="F36" i="4"/>
  <c r="E36" i="4" s="1"/>
  <c r="F24" i="4"/>
  <c r="E24" i="4" s="1"/>
  <c r="F32" i="4"/>
  <c r="E32" i="4" s="1"/>
  <c r="K18" i="4"/>
  <c r="E17" i="4"/>
  <c r="E19" i="4"/>
  <c r="L18" i="4"/>
  <c r="F18" i="4" l="1"/>
  <c r="E18" i="4" s="1"/>
</calcChain>
</file>

<file path=xl/sharedStrings.xml><?xml version="1.0" encoding="utf-8"?>
<sst xmlns="http://schemas.openxmlformats.org/spreadsheetml/2006/main" count="9635" uniqueCount="362">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</sst>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Spurs (V)</c:v>
                </c:pt>
                <c:pt idx="23">
                  <c:v>Saints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349352"/>
        <c:axId val="394350920"/>
      </c:lineChart>
      <c:catAx>
        <c:axId val="3943493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4350920"/>
        <c:crosses val="autoZero"/>
        <c:auto val="1"/>
        <c:lblAlgn val="ctr"/>
        <c:lblOffset val="100"/>
        <c:noMultiLvlLbl val="0"/>
      </c:catAx>
      <c:valAx>
        <c:axId val="394350920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434935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DA21" activePane="bottomRight" state="frozen"/>
      <selection pane="topRight" activeCell="D1" sqref="D1"/>
      <selection pane="bottomLeft" activeCell="A6" sqref="A6"/>
      <selection pane="bottomRight" activeCell="DG82" sqref="DG82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6" width="9.140625" style="20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2" width="9.140625" style="49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8" width="9.140625" style="20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4" width="9.140625" style="20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40" width="9.140625" style="20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0"/>
      <c r="B1" s="270"/>
      <c r="C1" s="270"/>
      <c r="D1" s="262" t="s">
        <v>216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211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211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211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211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211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211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212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213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214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215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216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217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212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218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219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220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213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214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216</v>
      </c>
      <c r="NM1" s="246"/>
      <c r="NN1" s="246"/>
      <c r="NO1" s="246"/>
      <c r="NP1" s="247"/>
      <c r="NQ1" s="50"/>
      <c r="NR1" s="227" t="s">
        <v>216</v>
      </c>
      <c r="NS1" s="228"/>
      <c r="NT1" s="228"/>
      <c r="NU1" s="228"/>
      <c r="NV1" s="229"/>
      <c r="NW1" s="52"/>
    </row>
    <row r="2" spans="1:387" ht="18" customHeight="1" x14ac:dyDescent="0.2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44846.875</v>
      </c>
      <c r="CK2" s="232"/>
      <c r="CL2" s="232"/>
      <c r="CM2" s="232"/>
      <c r="CN2" s="229"/>
      <c r="CO2" s="32"/>
      <c r="CP2" s="257">
        <v>44850.729166666664</v>
      </c>
      <c r="CQ2" s="258"/>
      <c r="CR2" s="258"/>
      <c r="CS2" s="258"/>
      <c r="CT2" s="255"/>
      <c r="CU2" s="51"/>
      <c r="CV2" s="257">
        <v>44853.854166666664</v>
      </c>
      <c r="CW2" s="258"/>
      <c r="CX2" s="258"/>
      <c r="CY2" s="258"/>
      <c r="CZ2" s="255"/>
      <c r="DA2" s="32"/>
      <c r="DB2" s="257">
        <v>44856.5625</v>
      </c>
      <c r="DC2" s="258"/>
      <c r="DD2" s="258"/>
      <c r="DE2" s="258"/>
      <c r="DF2" s="255"/>
      <c r="DG2" s="32"/>
      <c r="DH2" s="231">
        <v>44860.875</v>
      </c>
      <c r="DI2" s="232"/>
      <c r="DJ2" s="232"/>
      <c r="DK2" s="232"/>
      <c r="DL2" s="229"/>
      <c r="DM2" s="51"/>
      <c r="DN2" s="257">
        <v>44863.864583333336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44870.729166666664</v>
      </c>
      <c r="EA2" s="258"/>
      <c r="EB2" s="258"/>
      <c r="EC2" s="258"/>
      <c r="ED2" s="255"/>
      <c r="EE2" s="32"/>
      <c r="EF2" s="241">
        <v>44872.666666666664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44914.666666666664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 x14ac:dyDescent="0.25">
      <c r="A3" s="270"/>
      <c r="B3" s="270"/>
      <c r="C3" s="270"/>
      <c r="D3" s="268" t="s">
        <v>311</v>
      </c>
      <c r="E3" s="269"/>
      <c r="F3" s="269"/>
      <c r="G3" s="269"/>
      <c r="H3" s="265"/>
      <c r="I3" s="29"/>
      <c r="J3" s="235" t="s">
        <v>227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229</v>
      </c>
      <c r="AC3" s="236"/>
      <c r="AD3" s="236"/>
      <c r="AE3" s="236"/>
      <c r="AF3" s="256"/>
      <c r="AG3" s="50"/>
      <c r="AH3" s="235" t="s">
        <v>206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341</v>
      </c>
      <c r="AU3" s="234"/>
      <c r="AV3" s="234"/>
      <c r="AW3" s="234"/>
      <c r="AX3" s="230"/>
      <c r="AY3" s="32"/>
      <c r="AZ3" s="235" t="s">
        <v>205</v>
      </c>
      <c r="BA3" s="236"/>
      <c r="BB3" s="236"/>
      <c r="BC3" s="236"/>
      <c r="BD3" s="256"/>
      <c r="BE3" s="50"/>
      <c r="BF3" s="233" t="s">
        <v>344</v>
      </c>
      <c r="BG3" s="234"/>
      <c r="BH3" s="234"/>
      <c r="BI3" s="234"/>
      <c r="BJ3" s="230"/>
      <c r="BK3" s="32"/>
      <c r="BL3" s="235" t="s">
        <v>194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348</v>
      </c>
      <c r="BY3" s="234"/>
      <c r="BZ3" s="234"/>
      <c r="CA3" s="234"/>
      <c r="CB3" s="230"/>
      <c r="CC3" s="32"/>
      <c r="CD3" s="235" t="s">
        <v>198</v>
      </c>
      <c r="CE3" s="236"/>
      <c r="CF3" s="236"/>
      <c r="CG3" s="236"/>
      <c r="CH3" s="256"/>
      <c r="CI3" s="50"/>
      <c r="CJ3" s="233" t="s">
        <v>354</v>
      </c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207</v>
      </c>
      <c r="CW3" s="236"/>
      <c r="CX3" s="236"/>
      <c r="CY3" s="236"/>
      <c r="CZ3" s="256"/>
      <c r="DA3" s="32"/>
      <c r="DB3" s="235" t="s">
        <v>358</v>
      </c>
      <c r="DC3" s="236"/>
      <c r="DD3" s="236"/>
      <c r="DE3" s="236"/>
      <c r="DF3" s="256"/>
      <c r="DG3" s="32"/>
      <c r="DH3" s="233" t="s">
        <v>359</v>
      </c>
      <c r="DI3" s="234"/>
      <c r="DJ3" s="234"/>
      <c r="DK3" s="234"/>
      <c r="DL3" s="230"/>
      <c r="DM3" s="50"/>
      <c r="DN3" s="235" t="s">
        <v>192</v>
      </c>
      <c r="DO3" s="236"/>
      <c r="DP3" s="236"/>
      <c r="DQ3" s="236"/>
      <c r="DR3" s="256"/>
      <c r="DS3" s="32"/>
      <c r="DT3" s="233" t="s">
        <v>360</v>
      </c>
      <c r="DU3" s="234"/>
      <c r="DV3" s="234"/>
      <c r="DW3" s="234"/>
      <c r="DX3" s="230"/>
      <c r="DY3" s="32"/>
      <c r="DZ3" s="235" t="s">
        <v>191</v>
      </c>
      <c r="EA3" s="236"/>
      <c r="EB3" s="236"/>
      <c r="EC3" s="236"/>
      <c r="ED3" s="256"/>
      <c r="EE3" s="32"/>
      <c r="EF3" s="243"/>
      <c r="EG3" s="244"/>
      <c r="EH3" s="244"/>
      <c r="EI3" s="244"/>
      <c r="EJ3" s="240"/>
      <c r="EK3" s="50"/>
      <c r="EL3" s="235" t="s">
        <v>209</v>
      </c>
      <c r="EM3" s="236"/>
      <c r="EN3" s="236"/>
      <c r="EO3" s="236"/>
      <c r="EP3" s="256"/>
      <c r="EQ3" s="32"/>
      <c r="ER3" s="243"/>
      <c r="ES3" s="244"/>
      <c r="ET3" s="244"/>
      <c r="EU3" s="244"/>
      <c r="EV3" s="240"/>
      <c r="EW3" s="32"/>
      <c r="EX3" s="235" t="s">
        <v>251</v>
      </c>
      <c r="EY3" s="236"/>
      <c r="EZ3" s="236"/>
      <c r="FA3" s="236"/>
      <c r="FB3" s="256"/>
      <c r="FC3" s="32"/>
      <c r="FD3" s="235" t="s">
        <v>197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199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202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203</v>
      </c>
      <c r="HY3" s="236"/>
      <c r="HZ3" s="236"/>
      <c r="IA3" s="236"/>
      <c r="IB3" s="256"/>
      <c r="IC3" s="50"/>
      <c r="ID3" s="235" t="s">
        <v>196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200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230</v>
      </c>
      <c r="JI3" s="236"/>
      <c r="JJ3" s="236"/>
      <c r="JK3" s="236"/>
      <c r="JL3" s="256"/>
      <c r="JM3" s="50"/>
      <c r="JN3" s="235" t="s">
        <v>228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201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231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208</v>
      </c>
      <c r="LQ3" s="236"/>
      <c r="LR3" s="236"/>
      <c r="LS3" s="236"/>
      <c r="LT3" s="256"/>
      <c r="LU3" s="32"/>
      <c r="LV3" s="235" t="s">
        <v>204</v>
      </c>
      <c r="LW3" s="236"/>
      <c r="LX3" s="236"/>
      <c r="LY3" s="236"/>
      <c r="LZ3" s="256"/>
      <c r="MA3" s="50"/>
      <c r="MB3" s="235" t="s">
        <v>195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193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252</v>
      </c>
      <c r="NA3" s="236"/>
      <c r="NB3" s="236"/>
      <c r="NC3" s="236"/>
      <c r="ND3" s="256"/>
      <c r="NE3" s="32"/>
      <c r="NF3" s="235" t="s">
        <v>210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 x14ac:dyDescent="0.25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276</v>
      </c>
      <c r="H6" s="181" t="s">
        <v>263</v>
      </c>
      <c r="I6" s="25"/>
      <c r="J6" s="186">
        <v>0</v>
      </c>
      <c r="K6" s="186" t="s">
        <v>0</v>
      </c>
      <c r="L6" s="186">
        <v>2</v>
      </c>
      <c r="M6" s="186" t="s">
        <v>274</v>
      </c>
      <c r="N6" s="187" t="s">
        <v>260</v>
      </c>
      <c r="O6" s="149"/>
      <c r="P6" s="168">
        <v>2</v>
      </c>
      <c r="Q6" s="169" t="s">
        <v>0</v>
      </c>
      <c r="R6" s="168">
        <v>0</v>
      </c>
      <c r="S6" s="186" t="s">
        <v>278</v>
      </c>
      <c r="T6" s="187" t="s">
        <v>274</v>
      </c>
      <c r="U6" s="156"/>
      <c r="V6" s="168">
        <v>1</v>
      </c>
      <c r="W6" s="169" t="s">
        <v>0</v>
      </c>
      <c r="X6" s="168">
        <v>3</v>
      </c>
      <c r="Y6" s="186" t="s">
        <v>273</v>
      </c>
      <c r="Z6" s="187" t="s">
        <v>274</v>
      </c>
      <c r="AA6" s="156"/>
      <c r="AB6" s="168">
        <v>3</v>
      </c>
      <c r="AC6" s="169" t="s">
        <v>0</v>
      </c>
      <c r="AD6" s="168">
        <v>0</v>
      </c>
      <c r="AE6" s="196" t="s">
        <v>278</v>
      </c>
      <c r="AF6" s="194" t="s">
        <v>274</v>
      </c>
      <c r="AG6" s="156"/>
      <c r="AH6" s="168">
        <v>3</v>
      </c>
      <c r="AI6" s="169" t="s">
        <v>0</v>
      </c>
      <c r="AJ6" s="168">
        <v>1</v>
      </c>
      <c r="AK6" s="186" t="s">
        <v>274</v>
      </c>
      <c r="AL6" s="187" t="s">
        <v>278</v>
      </c>
      <c r="AM6" s="156"/>
      <c r="AN6" s="168">
        <v>0</v>
      </c>
      <c r="AO6" s="169" t="s">
        <v>0</v>
      </c>
      <c r="AP6" s="168">
        <v>3</v>
      </c>
      <c r="AQ6" s="186" t="s">
        <v>276</v>
      </c>
      <c r="AR6" s="187" t="s">
        <v>274</v>
      </c>
      <c r="AS6" s="156"/>
      <c r="AT6" s="168">
        <v>2</v>
      </c>
      <c r="AU6" s="169" t="s">
        <v>0</v>
      </c>
      <c r="AV6" s="168">
        <v>2</v>
      </c>
      <c r="AW6" s="186" t="s">
        <v>274</v>
      </c>
      <c r="AX6" s="187" t="s">
        <v>273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274</v>
      </c>
      <c r="BJ6" s="187" t="s">
        <v>278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274</v>
      </c>
      <c r="BV6" s="187" t="s">
        <v>275</v>
      </c>
      <c r="BW6" s="156"/>
      <c r="BX6" s="168">
        <v>3</v>
      </c>
      <c r="BY6" s="169" t="s">
        <v>0</v>
      </c>
      <c r="BZ6" s="168">
        <v>0</v>
      </c>
      <c r="CA6" s="169" t="s">
        <v>275</v>
      </c>
      <c r="CB6" s="170" t="s">
        <v>274</v>
      </c>
      <c r="CC6" s="156"/>
      <c r="CD6" s="168">
        <v>2</v>
      </c>
      <c r="CE6" s="169" t="s">
        <v>0</v>
      </c>
      <c r="CF6" s="168">
        <v>4</v>
      </c>
      <c r="CG6" s="186" t="s">
        <v>276</v>
      </c>
      <c r="CH6" s="187" t="s">
        <v>274</v>
      </c>
      <c r="CI6" s="156"/>
      <c r="CJ6" s="168">
        <v>0</v>
      </c>
      <c r="CK6" s="169" t="s">
        <v>0</v>
      </c>
      <c r="CL6" s="168">
        <v>3</v>
      </c>
      <c r="CM6" s="186" t="s">
        <v>276</v>
      </c>
      <c r="CN6" s="187" t="s">
        <v>275</v>
      </c>
      <c r="CO6" s="156"/>
      <c r="CP6" s="168">
        <v>4</v>
      </c>
      <c r="CQ6" s="169" t="s">
        <v>0</v>
      </c>
      <c r="CR6" s="168">
        <v>3</v>
      </c>
      <c r="CS6" s="186" t="s">
        <v>275</v>
      </c>
      <c r="CT6" s="187" t="s">
        <v>274</v>
      </c>
      <c r="CU6" s="156"/>
      <c r="CV6" s="168">
        <v>3</v>
      </c>
      <c r="CW6" s="169" t="s">
        <v>0</v>
      </c>
      <c r="CX6" s="168">
        <v>0</v>
      </c>
      <c r="CY6" s="186" t="s">
        <v>274</v>
      </c>
      <c r="CZ6" s="187" t="s">
        <v>273</v>
      </c>
      <c r="DA6" s="156"/>
      <c r="DB6" s="168">
        <v>1</v>
      </c>
      <c r="DC6" s="169" t="s">
        <v>0</v>
      </c>
      <c r="DD6" s="168">
        <v>4</v>
      </c>
      <c r="DE6" s="186" t="s">
        <v>276</v>
      </c>
      <c r="DF6" s="187" t="s">
        <v>274</v>
      </c>
      <c r="DG6" s="156"/>
      <c r="DH6" s="168"/>
      <c r="DI6" s="169" t="s">
        <v>0</v>
      </c>
      <c r="DJ6" s="168"/>
      <c r="DK6" s="169"/>
      <c r="DL6" s="170"/>
      <c r="DM6" s="156"/>
      <c r="DN6" s="168"/>
      <c r="DO6" s="169" t="s">
        <v>0</v>
      </c>
      <c r="DP6" s="168"/>
      <c r="DQ6" s="169"/>
      <c r="DR6" s="170"/>
      <c r="DS6" s="156"/>
      <c r="DT6" s="168"/>
      <c r="DU6" s="169" t="s">
        <v>0</v>
      </c>
      <c r="DV6" s="168"/>
      <c r="DW6" s="169"/>
      <c r="DX6" s="170"/>
      <c r="DY6" s="156"/>
      <c r="DZ6" s="168"/>
      <c r="EA6" s="169" t="s">
        <v>0</v>
      </c>
      <c r="EB6" s="168"/>
      <c r="EC6" s="169"/>
      <c r="ED6" s="170"/>
      <c r="EE6" s="156"/>
      <c r="EF6" s="168"/>
      <c r="EG6" s="169" t="s">
        <v>0</v>
      </c>
      <c r="EH6" s="168"/>
      <c r="EI6" s="169"/>
      <c r="EJ6" s="170"/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330</v>
      </c>
      <c r="NV6" s="187" t="s">
        <v>330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274</v>
      </c>
      <c r="H7" s="175" t="s">
        <v>263</v>
      </c>
      <c r="I7" s="25"/>
      <c r="J7" s="188">
        <v>0</v>
      </c>
      <c r="K7" s="188" t="s">
        <v>0</v>
      </c>
      <c r="L7" s="188">
        <v>2</v>
      </c>
      <c r="M7" s="186" t="s">
        <v>274</v>
      </c>
      <c r="N7" s="187" t="s">
        <v>263</v>
      </c>
      <c r="O7" s="149"/>
      <c r="P7" s="126">
        <v>4</v>
      </c>
      <c r="Q7" s="131" t="s">
        <v>0</v>
      </c>
      <c r="R7" s="126">
        <v>0</v>
      </c>
      <c r="S7" s="186" t="s">
        <v>274</v>
      </c>
      <c r="T7" s="187" t="s">
        <v>263</v>
      </c>
      <c r="U7" s="156"/>
      <c r="V7" s="126">
        <v>1</v>
      </c>
      <c r="W7" s="131" t="s">
        <v>0</v>
      </c>
      <c r="X7" s="126">
        <v>2</v>
      </c>
      <c r="Y7" s="186" t="s">
        <v>274</v>
      </c>
      <c r="Z7" s="187" t="s">
        <v>263</v>
      </c>
      <c r="AA7" s="156"/>
      <c r="AB7" s="126">
        <v>4</v>
      </c>
      <c r="AC7" s="131" t="s">
        <v>0</v>
      </c>
      <c r="AD7" s="126">
        <v>0</v>
      </c>
      <c r="AE7" s="193" t="s">
        <v>274</v>
      </c>
      <c r="AF7" s="194" t="s">
        <v>278</v>
      </c>
      <c r="AG7" s="156"/>
      <c r="AH7" s="126">
        <v>2</v>
      </c>
      <c r="AI7" s="131" t="s">
        <v>0</v>
      </c>
      <c r="AJ7" s="126">
        <v>1</v>
      </c>
      <c r="AK7" s="186" t="s">
        <v>339</v>
      </c>
      <c r="AL7" s="187" t="s">
        <v>278</v>
      </c>
      <c r="AM7" s="156"/>
      <c r="AN7" s="126">
        <v>1</v>
      </c>
      <c r="AO7" s="131" t="s">
        <v>0</v>
      </c>
      <c r="AP7" s="126">
        <v>3</v>
      </c>
      <c r="AQ7" s="186" t="s">
        <v>274</v>
      </c>
      <c r="AR7" s="187" t="s">
        <v>263</v>
      </c>
      <c r="AS7" s="156"/>
      <c r="AT7" s="126">
        <v>1</v>
      </c>
      <c r="AU7" s="131" t="s">
        <v>0</v>
      </c>
      <c r="AV7" s="126">
        <v>1</v>
      </c>
      <c r="AW7" s="186" t="s">
        <v>276</v>
      </c>
      <c r="AX7" s="187" t="s">
        <v>274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274</v>
      </c>
      <c r="BJ7" s="187" t="s">
        <v>276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278</v>
      </c>
      <c r="BV7" s="187" t="s">
        <v>274</v>
      </c>
      <c r="BW7" s="156"/>
      <c r="BX7" s="126"/>
      <c r="BY7" s="131" t="s">
        <v>0</v>
      </c>
      <c r="BZ7" s="126"/>
      <c r="CA7" s="186" t="s">
        <v>330</v>
      </c>
      <c r="CB7" s="187" t="s">
        <v>330</v>
      </c>
      <c r="CC7" s="156"/>
      <c r="CD7" s="126">
        <v>2</v>
      </c>
      <c r="CE7" s="131" t="s">
        <v>0</v>
      </c>
      <c r="CF7" s="126">
        <v>2</v>
      </c>
      <c r="CG7" s="186" t="s">
        <v>274</v>
      </c>
      <c r="CH7" s="187" t="s">
        <v>278</v>
      </c>
      <c r="CI7" s="156"/>
      <c r="CJ7" s="126">
        <v>1</v>
      </c>
      <c r="CK7" s="131" t="s">
        <v>0</v>
      </c>
      <c r="CL7" s="126">
        <v>2</v>
      </c>
      <c r="CM7" s="186" t="s">
        <v>276</v>
      </c>
      <c r="CN7" s="187" t="s">
        <v>275</v>
      </c>
      <c r="CO7" s="156"/>
      <c r="CP7" s="126">
        <v>1</v>
      </c>
      <c r="CQ7" s="131" t="s">
        <v>0</v>
      </c>
      <c r="CR7" s="126">
        <v>5</v>
      </c>
      <c r="CS7" s="186" t="s">
        <v>319</v>
      </c>
      <c r="CT7" s="187" t="s">
        <v>318</v>
      </c>
      <c r="CU7" s="156"/>
      <c r="CV7" s="126">
        <v>1</v>
      </c>
      <c r="CW7" s="131" t="s">
        <v>0</v>
      </c>
      <c r="CX7" s="126">
        <v>1</v>
      </c>
      <c r="CY7" s="186" t="s">
        <v>273</v>
      </c>
      <c r="CZ7" s="187" t="s">
        <v>274</v>
      </c>
      <c r="DA7" s="156"/>
      <c r="DB7" s="126">
        <v>0</v>
      </c>
      <c r="DC7" s="131" t="s">
        <v>0</v>
      </c>
      <c r="DD7" s="126">
        <v>1</v>
      </c>
      <c r="DE7" s="186" t="s">
        <v>274</v>
      </c>
      <c r="DF7" s="187" t="s">
        <v>263</v>
      </c>
      <c r="DG7" s="156"/>
      <c r="DH7" s="126"/>
      <c r="DI7" s="131" t="s">
        <v>0</v>
      </c>
      <c r="DJ7" s="126"/>
      <c r="DK7" s="131"/>
      <c r="DL7" s="170"/>
      <c r="DM7" s="156"/>
      <c r="DN7" s="126"/>
      <c r="DO7" s="131" t="s">
        <v>0</v>
      </c>
      <c r="DP7" s="126"/>
      <c r="DQ7" s="131"/>
      <c r="DR7" s="170"/>
      <c r="DS7" s="156"/>
      <c r="DT7" s="126"/>
      <c r="DU7" s="131" t="s">
        <v>0</v>
      </c>
      <c r="DV7" s="126"/>
      <c r="DW7" s="131"/>
      <c r="DX7" s="170"/>
      <c r="DY7" s="156"/>
      <c r="DZ7" s="126"/>
      <c r="EA7" s="131" t="s">
        <v>0</v>
      </c>
      <c r="EB7" s="126"/>
      <c r="EC7" s="131"/>
      <c r="ED7" s="170"/>
      <c r="EE7" s="156"/>
      <c r="EF7" s="126"/>
      <c r="EG7" s="131" t="s">
        <v>0</v>
      </c>
      <c r="EH7" s="126"/>
      <c r="EI7" s="131"/>
      <c r="EJ7" s="170"/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330</v>
      </c>
      <c r="NV7" s="187" t="s">
        <v>330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248</v>
      </c>
      <c r="C8" s="125"/>
      <c r="D8" s="171">
        <v>2</v>
      </c>
      <c r="E8" s="176" t="s">
        <v>0</v>
      </c>
      <c r="F8" s="168">
        <v>1</v>
      </c>
      <c r="G8" s="176" t="s">
        <v>256</v>
      </c>
      <c r="H8" s="175" t="s">
        <v>263</v>
      </c>
      <c r="I8" s="25"/>
      <c r="J8" s="186">
        <v>1</v>
      </c>
      <c r="K8" s="188" t="s">
        <v>0</v>
      </c>
      <c r="L8" s="188">
        <v>2</v>
      </c>
      <c r="M8" s="186" t="s">
        <v>278</v>
      </c>
      <c r="N8" s="187" t="s">
        <v>278</v>
      </c>
      <c r="O8" s="149"/>
      <c r="P8" s="168">
        <v>2</v>
      </c>
      <c r="Q8" s="131" t="s">
        <v>0</v>
      </c>
      <c r="R8" s="126">
        <v>1</v>
      </c>
      <c r="S8" s="186" t="s">
        <v>278</v>
      </c>
      <c r="T8" s="187" t="s">
        <v>278</v>
      </c>
      <c r="U8" s="156"/>
      <c r="V8" s="168">
        <v>2</v>
      </c>
      <c r="W8" s="131" t="s">
        <v>0</v>
      </c>
      <c r="X8" s="126">
        <v>2</v>
      </c>
      <c r="Y8" s="186" t="s">
        <v>278</v>
      </c>
      <c r="Z8" s="187" t="s">
        <v>278</v>
      </c>
      <c r="AA8" s="156"/>
      <c r="AB8" s="168"/>
      <c r="AC8" s="131" t="s">
        <v>0</v>
      </c>
      <c r="AD8" s="126"/>
      <c r="AE8" s="186" t="s">
        <v>330</v>
      </c>
      <c r="AF8" s="187" t="s">
        <v>330</v>
      </c>
      <c r="AG8" s="156"/>
      <c r="AH8" s="168">
        <v>2</v>
      </c>
      <c r="AI8" s="131" t="s">
        <v>0</v>
      </c>
      <c r="AJ8" s="126">
        <v>2</v>
      </c>
      <c r="AK8" s="186" t="s">
        <v>278</v>
      </c>
      <c r="AL8" s="187" t="s">
        <v>278</v>
      </c>
      <c r="AM8" s="156"/>
      <c r="AN8" s="168"/>
      <c r="AO8" s="131" t="s">
        <v>0</v>
      </c>
      <c r="AP8" s="126"/>
      <c r="AQ8" s="186" t="s">
        <v>330</v>
      </c>
      <c r="AR8" s="187" t="s">
        <v>330</v>
      </c>
      <c r="AS8" s="156"/>
      <c r="AT8" s="168"/>
      <c r="AU8" s="131" t="s">
        <v>0</v>
      </c>
      <c r="AV8" s="126"/>
      <c r="AW8" s="186" t="s">
        <v>330</v>
      </c>
      <c r="AX8" s="187" t="s">
        <v>330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330</v>
      </c>
      <c r="BJ8" s="187" t="s">
        <v>330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330</v>
      </c>
      <c r="BV8" s="187" t="s">
        <v>330</v>
      </c>
      <c r="BW8" s="156"/>
      <c r="BX8" s="168"/>
      <c r="BY8" s="131" t="s">
        <v>0</v>
      </c>
      <c r="BZ8" s="126"/>
      <c r="CA8" s="186" t="s">
        <v>330</v>
      </c>
      <c r="CB8" s="187" t="s">
        <v>330</v>
      </c>
      <c r="CC8" s="156"/>
      <c r="CD8" s="168"/>
      <c r="CE8" s="131" t="s">
        <v>0</v>
      </c>
      <c r="CF8" s="126"/>
      <c r="CG8" s="186" t="s">
        <v>330</v>
      </c>
      <c r="CH8" s="187" t="s">
        <v>330</v>
      </c>
      <c r="CI8" s="156"/>
      <c r="CJ8" s="168"/>
      <c r="CK8" s="131" t="s">
        <v>0</v>
      </c>
      <c r="CL8" s="126"/>
      <c r="CM8" s="186" t="s">
        <v>330</v>
      </c>
      <c r="CN8" s="187" t="s">
        <v>330</v>
      </c>
      <c r="CO8" s="156"/>
      <c r="CP8" s="168"/>
      <c r="CQ8" s="131" t="s">
        <v>0</v>
      </c>
      <c r="CR8" s="126"/>
      <c r="CS8" s="186" t="s">
        <v>330</v>
      </c>
      <c r="CT8" s="187" t="s">
        <v>330</v>
      </c>
      <c r="CU8" s="156"/>
      <c r="CV8" s="168"/>
      <c r="CW8" s="131" t="s">
        <v>0</v>
      </c>
      <c r="CX8" s="126"/>
      <c r="CY8" s="186" t="s">
        <v>330</v>
      </c>
      <c r="CZ8" s="187" t="s">
        <v>330</v>
      </c>
      <c r="DA8" s="156"/>
      <c r="DB8" s="168"/>
      <c r="DC8" s="131" t="s">
        <v>0</v>
      </c>
      <c r="DD8" s="126"/>
      <c r="DE8" s="186" t="s">
        <v>330</v>
      </c>
      <c r="DF8" s="187" t="s">
        <v>330</v>
      </c>
      <c r="DG8" s="156"/>
      <c r="DH8" s="168"/>
      <c r="DI8" s="131" t="s">
        <v>0</v>
      </c>
      <c r="DJ8" s="126"/>
      <c r="DK8" s="131"/>
      <c r="DL8" s="170"/>
      <c r="DM8" s="156"/>
      <c r="DN8" s="168"/>
      <c r="DO8" s="131" t="s">
        <v>0</v>
      </c>
      <c r="DP8" s="126"/>
      <c r="DQ8" s="131"/>
      <c r="DR8" s="170"/>
      <c r="DS8" s="156"/>
      <c r="DT8" s="168"/>
      <c r="DU8" s="131" t="s">
        <v>0</v>
      </c>
      <c r="DV8" s="126"/>
      <c r="DW8" s="131"/>
      <c r="DX8" s="170"/>
      <c r="DY8" s="156"/>
      <c r="DZ8" s="168"/>
      <c r="EA8" s="131" t="s">
        <v>0</v>
      </c>
      <c r="EB8" s="126"/>
      <c r="EC8" s="131"/>
      <c r="ED8" s="170"/>
      <c r="EE8" s="156"/>
      <c r="EF8" s="168"/>
      <c r="EG8" s="131" t="s">
        <v>0</v>
      </c>
      <c r="EH8" s="126"/>
      <c r="EI8" s="131"/>
      <c r="EJ8" s="170"/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330</v>
      </c>
      <c r="NV8" s="187" t="s">
        <v>330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274</v>
      </c>
      <c r="H9" s="175" t="s">
        <v>320</v>
      </c>
      <c r="I9" s="25"/>
      <c r="J9" s="188">
        <v>0</v>
      </c>
      <c r="K9" s="188" t="s">
        <v>0</v>
      </c>
      <c r="L9" s="188">
        <v>4</v>
      </c>
      <c r="M9" s="186" t="s">
        <v>274</v>
      </c>
      <c r="N9" s="187" t="s">
        <v>263</v>
      </c>
      <c r="O9" s="149"/>
      <c r="P9" s="126">
        <v>3</v>
      </c>
      <c r="Q9" s="131" t="s">
        <v>0</v>
      </c>
      <c r="R9" s="126">
        <v>1</v>
      </c>
      <c r="S9" s="186" t="s">
        <v>274</v>
      </c>
      <c r="T9" s="187" t="s">
        <v>263</v>
      </c>
      <c r="U9" s="156"/>
      <c r="V9" s="126">
        <v>1</v>
      </c>
      <c r="W9" s="131" t="s">
        <v>0</v>
      </c>
      <c r="X9" s="126">
        <v>2</v>
      </c>
      <c r="Y9" s="186" t="s">
        <v>274</v>
      </c>
      <c r="Z9" s="187" t="s">
        <v>278</v>
      </c>
      <c r="AA9" s="156"/>
      <c r="AB9" s="126">
        <v>3</v>
      </c>
      <c r="AC9" s="131" t="s">
        <v>0</v>
      </c>
      <c r="AD9" s="126">
        <v>1</v>
      </c>
      <c r="AE9" s="193" t="s">
        <v>278</v>
      </c>
      <c r="AF9" s="194" t="s">
        <v>277</v>
      </c>
      <c r="AG9" s="156"/>
      <c r="AH9" s="126">
        <v>3</v>
      </c>
      <c r="AI9" s="131" t="s">
        <v>0</v>
      </c>
      <c r="AJ9" s="126">
        <v>1</v>
      </c>
      <c r="AK9" s="186" t="s">
        <v>274</v>
      </c>
      <c r="AL9" s="187" t="s">
        <v>278</v>
      </c>
      <c r="AM9" s="156"/>
      <c r="AN9" s="126">
        <v>0</v>
      </c>
      <c r="AO9" s="131" t="s">
        <v>0</v>
      </c>
      <c r="AP9" s="126">
        <v>3</v>
      </c>
      <c r="AQ9" s="186" t="s">
        <v>263</v>
      </c>
      <c r="AR9" s="187" t="s">
        <v>278</v>
      </c>
      <c r="AS9" s="156"/>
      <c r="AT9" s="126">
        <v>2</v>
      </c>
      <c r="AU9" s="131" t="s">
        <v>0</v>
      </c>
      <c r="AV9" s="126">
        <v>3</v>
      </c>
      <c r="AW9" s="186" t="s">
        <v>274</v>
      </c>
      <c r="AX9" s="187" t="s">
        <v>273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278</v>
      </c>
      <c r="BJ9" s="187" t="s">
        <v>274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274</v>
      </c>
      <c r="BV9" s="187" t="s">
        <v>274</v>
      </c>
      <c r="BW9" s="156"/>
      <c r="BX9" s="126">
        <v>4</v>
      </c>
      <c r="BY9" s="131" t="s">
        <v>0</v>
      </c>
      <c r="BZ9" s="126">
        <v>1</v>
      </c>
      <c r="CA9" s="131" t="s">
        <v>275</v>
      </c>
      <c r="CB9" s="170" t="s">
        <v>278</v>
      </c>
      <c r="CC9" s="156"/>
      <c r="CD9" s="126"/>
      <c r="CE9" s="131" t="s">
        <v>0</v>
      </c>
      <c r="CF9" s="126"/>
      <c r="CG9" s="186" t="s">
        <v>330</v>
      </c>
      <c r="CH9" s="187" t="s">
        <v>330</v>
      </c>
      <c r="CI9" s="156"/>
      <c r="CJ9" s="126">
        <v>0</v>
      </c>
      <c r="CK9" s="131" t="s">
        <v>0</v>
      </c>
      <c r="CL9" s="126">
        <v>2</v>
      </c>
      <c r="CM9" s="186" t="s">
        <v>279</v>
      </c>
      <c r="CN9" s="187" t="s">
        <v>258</v>
      </c>
      <c r="CO9" s="156"/>
      <c r="CP9" s="126">
        <v>2</v>
      </c>
      <c r="CQ9" s="131" t="s">
        <v>0</v>
      </c>
      <c r="CR9" s="126">
        <v>3</v>
      </c>
      <c r="CS9" s="186" t="s">
        <v>319</v>
      </c>
      <c r="CT9" s="187" t="s">
        <v>318</v>
      </c>
      <c r="CU9" s="156"/>
      <c r="CV9" s="126">
        <v>4</v>
      </c>
      <c r="CW9" s="131" t="s">
        <v>0</v>
      </c>
      <c r="CX9" s="126">
        <v>1</v>
      </c>
      <c r="CY9" s="186" t="s">
        <v>276</v>
      </c>
      <c r="CZ9" s="187" t="s">
        <v>273</v>
      </c>
      <c r="DA9" s="156"/>
      <c r="DB9" s="126">
        <v>0</v>
      </c>
      <c r="DC9" s="131" t="s">
        <v>0</v>
      </c>
      <c r="DD9" s="126">
        <v>5</v>
      </c>
      <c r="DE9" s="186" t="s">
        <v>276</v>
      </c>
      <c r="DF9" s="187" t="s">
        <v>260</v>
      </c>
      <c r="DG9" s="156"/>
      <c r="DH9" s="126"/>
      <c r="DI9" s="131" t="s">
        <v>0</v>
      </c>
      <c r="DJ9" s="126"/>
      <c r="DK9" s="131"/>
      <c r="DL9" s="170"/>
      <c r="DM9" s="156"/>
      <c r="DN9" s="126"/>
      <c r="DO9" s="131" t="s">
        <v>0</v>
      </c>
      <c r="DP9" s="126"/>
      <c r="DQ9" s="131"/>
      <c r="DR9" s="170"/>
      <c r="DS9" s="156"/>
      <c r="DT9" s="126"/>
      <c r="DU9" s="131" t="s">
        <v>0</v>
      </c>
      <c r="DV9" s="126"/>
      <c r="DW9" s="131"/>
      <c r="DX9" s="170"/>
      <c r="DY9" s="156"/>
      <c r="DZ9" s="126"/>
      <c r="EA9" s="131" t="s">
        <v>0</v>
      </c>
      <c r="EB9" s="126"/>
      <c r="EC9" s="131"/>
      <c r="ED9" s="170"/>
      <c r="EE9" s="156"/>
      <c r="EF9" s="126"/>
      <c r="EG9" s="131" t="s">
        <v>0</v>
      </c>
      <c r="EH9" s="126"/>
      <c r="EI9" s="131"/>
      <c r="EJ9" s="170"/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330</v>
      </c>
      <c r="NV9" s="187" t="s">
        <v>330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336</v>
      </c>
      <c r="C10" s="125"/>
      <c r="D10" s="171"/>
      <c r="E10" s="176" t="s">
        <v>0</v>
      </c>
      <c r="F10" s="168"/>
      <c r="G10" s="182" t="s">
        <v>330</v>
      </c>
      <c r="H10" s="183" t="s">
        <v>330</v>
      </c>
      <c r="I10" s="25"/>
      <c r="J10" s="188"/>
      <c r="K10" s="188" t="s">
        <v>0</v>
      </c>
      <c r="L10" s="188"/>
      <c r="M10" s="186" t="s">
        <v>330</v>
      </c>
      <c r="N10" s="187" t="s">
        <v>330</v>
      </c>
      <c r="O10" s="149"/>
      <c r="P10" s="126">
        <v>2</v>
      </c>
      <c r="Q10" s="131" t="s">
        <v>0</v>
      </c>
      <c r="R10" s="126">
        <v>0</v>
      </c>
      <c r="S10" s="186" t="s">
        <v>274</v>
      </c>
      <c r="T10" s="187" t="s">
        <v>269</v>
      </c>
      <c r="U10" s="156"/>
      <c r="V10" s="126">
        <v>0</v>
      </c>
      <c r="W10" s="131" t="s">
        <v>0</v>
      </c>
      <c r="X10" s="126">
        <v>2</v>
      </c>
      <c r="Y10" s="186" t="s">
        <v>274</v>
      </c>
      <c r="Z10" s="187" t="s">
        <v>263</v>
      </c>
      <c r="AA10" s="156"/>
      <c r="AB10" s="126"/>
      <c r="AC10" s="131" t="s">
        <v>0</v>
      </c>
      <c r="AD10" s="126"/>
      <c r="AE10" s="186" t="s">
        <v>330</v>
      </c>
      <c r="AF10" s="187" t="s">
        <v>330</v>
      </c>
      <c r="AG10" s="156"/>
      <c r="AH10" s="126"/>
      <c r="AI10" s="131" t="s">
        <v>0</v>
      </c>
      <c r="AJ10" s="126"/>
      <c r="AK10" s="186" t="s">
        <v>330</v>
      </c>
      <c r="AL10" s="187" t="s">
        <v>330</v>
      </c>
      <c r="AM10" s="156"/>
      <c r="AN10" s="126"/>
      <c r="AO10" s="131" t="s">
        <v>0</v>
      </c>
      <c r="AP10" s="126"/>
      <c r="AQ10" s="186" t="s">
        <v>330</v>
      </c>
      <c r="AR10" s="187" t="s">
        <v>330</v>
      </c>
      <c r="AS10" s="156"/>
      <c r="AT10" s="126"/>
      <c r="AU10" s="131" t="s">
        <v>0</v>
      </c>
      <c r="AV10" s="126"/>
      <c r="AW10" s="186" t="s">
        <v>330</v>
      </c>
      <c r="AX10" s="187" t="s">
        <v>330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330</v>
      </c>
      <c r="BJ10" s="187" t="s">
        <v>330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330</v>
      </c>
      <c r="BV10" s="187" t="s">
        <v>330</v>
      </c>
      <c r="BW10" s="156"/>
      <c r="BX10" s="126"/>
      <c r="BY10" s="131" t="s">
        <v>0</v>
      </c>
      <c r="BZ10" s="126"/>
      <c r="CA10" s="186" t="s">
        <v>330</v>
      </c>
      <c r="CB10" s="187" t="s">
        <v>330</v>
      </c>
      <c r="CC10" s="156"/>
      <c r="CD10" s="126"/>
      <c r="CE10" s="131" t="s">
        <v>0</v>
      </c>
      <c r="CF10" s="126"/>
      <c r="CG10" s="186" t="s">
        <v>330</v>
      </c>
      <c r="CH10" s="187" t="s">
        <v>330</v>
      </c>
      <c r="CI10" s="156"/>
      <c r="CJ10" s="126"/>
      <c r="CK10" s="131" t="s">
        <v>0</v>
      </c>
      <c r="CL10" s="126"/>
      <c r="CM10" s="186" t="s">
        <v>330</v>
      </c>
      <c r="CN10" s="187" t="s">
        <v>330</v>
      </c>
      <c r="CO10" s="156"/>
      <c r="CP10" s="126"/>
      <c r="CQ10" s="131" t="s">
        <v>0</v>
      </c>
      <c r="CR10" s="126"/>
      <c r="CS10" s="186" t="s">
        <v>330</v>
      </c>
      <c r="CT10" s="187" t="s">
        <v>330</v>
      </c>
      <c r="CU10" s="156"/>
      <c r="CV10" s="126"/>
      <c r="CW10" s="131" t="s">
        <v>0</v>
      </c>
      <c r="CX10" s="126"/>
      <c r="CY10" s="186" t="s">
        <v>330</v>
      </c>
      <c r="CZ10" s="187" t="s">
        <v>330</v>
      </c>
      <c r="DA10" s="156"/>
      <c r="DB10" s="126"/>
      <c r="DC10" s="131" t="s">
        <v>0</v>
      </c>
      <c r="DD10" s="126"/>
      <c r="DE10" s="186" t="s">
        <v>330</v>
      </c>
      <c r="DF10" s="187" t="s">
        <v>330</v>
      </c>
      <c r="DG10" s="156"/>
      <c r="DH10" s="126"/>
      <c r="DI10" s="131" t="s">
        <v>0</v>
      </c>
      <c r="DJ10" s="126"/>
      <c r="DK10" s="131"/>
      <c r="DL10" s="170"/>
      <c r="DM10" s="156"/>
      <c r="DN10" s="126"/>
      <c r="DO10" s="131" t="s">
        <v>0</v>
      </c>
      <c r="DP10" s="126"/>
      <c r="DQ10" s="131"/>
      <c r="DR10" s="170"/>
      <c r="DS10" s="156"/>
      <c r="DT10" s="126"/>
      <c r="DU10" s="131" t="s">
        <v>0</v>
      </c>
      <c r="DV10" s="126"/>
      <c r="DW10" s="131"/>
      <c r="DX10" s="170"/>
      <c r="DY10" s="156"/>
      <c r="DZ10" s="126"/>
      <c r="EA10" s="131" t="s">
        <v>0</v>
      </c>
      <c r="EB10" s="126"/>
      <c r="EC10" s="131"/>
      <c r="ED10" s="170"/>
      <c r="EE10" s="156"/>
      <c r="EF10" s="126"/>
      <c r="EG10" s="131" t="s">
        <v>0</v>
      </c>
      <c r="EH10" s="126"/>
      <c r="EI10" s="131"/>
      <c r="EJ10" s="170"/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330</v>
      </c>
      <c r="NV10" s="187" t="s">
        <v>330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330</v>
      </c>
      <c r="H11" s="183" t="s">
        <v>330</v>
      </c>
      <c r="I11" s="25"/>
      <c r="J11" s="188">
        <v>1</v>
      </c>
      <c r="K11" s="188" t="s">
        <v>0</v>
      </c>
      <c r="L11" s="188">
        <v>3</v>
      </c>
      <c r="M11" s="186" t="s">
        <v>274</v>
      </c>
      <c r="N11" s="187" t="s">
        <v>263</v>
      </c>
      <c r="O11" s="149"/>
      <c r="P11" s="126">
        <v>3</v>
      </c>
      <c r="Q11" s="131" t="s">
        <v>0</v>
      </c>
      <c r="R11" s="126">
        <v>0</v>
      </c>
      <c r="S11" s="186" t="s">
        <v>276</v>
      </c>
      <c r="T11" s="187" t="s">
        <v>260</v>
      </c>
      <c r="U11" s="156"/>
      <c r="V11" s="126">
        <v>0</v>
      </c>
      <c r="W11" s="131" t="s">
        <v>0</v>
      </c>
      <c r="X11" s="126">
        <v>2</v>
      </c>
      <c r="Y11" s="186" t="s">
        <v>274</v>
      </c>
      <c r="Z11" s="187" t="s">
        <v>263</v>
      </c>
      <c r="AA11" s="156"/>
      <c r="AB11" s="126">
        <v>2</v>
      </c>
      <c r="AC11" s="131" t="s">
        <v>0</v>
      </c>
      <c r="AD11" s="126">
        <v>0</v>
      </c>
      <c r="AE11" s="193" t="s">
        <v>274</v>
      </c>
      <c r="AF11" s="194" t="s">
        <v>278</v>
      </c>
      <c r="AG11" s="156"/>
      <c r="AH11" s="126">
        <v>3</v>
      </c>
      <c r="AI11" s="131" t="s">
        <v>0</v>
      </c>
      <c r="AJ11" s="126">
        <v>1</v>
      </c>
      <c r="AK11" s="186" t="s">
        <v>274</v>
      </c>
      <c r="AL11" s="187" t="s">
        <v>263</v>
      </c>
      <c r="AM11" s="156"/>
      <c r="AN11" s="126">
        <v>0</v>
      </c>
      <c r="AO11" s="131" t="s">
        <v>0</v>
      </c>
      <c r="AP11" s="126">
        <v>2</v>
      </c>
      <c r="AQ11" s="186" t="s">
        <v>274</v>
      </c>
      <c r="AR11" s="187" t="s">
        <v>273</v>
      </c>
      <c r="AS11" s="156"/>
      <c r="AT11" s="126">
        <v>1</v>
      </c>
      <c r="AU11" s="131" t="s">
        <v>0</v>
      </c>
      <c r="AV11" s="126">
        <v>2</v>
      </c>
      <c r="AW11" s="186" t="s">
        <v>274</v>
      </c>
      <c r="AX11" s="187" t="s">
        <v>274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276</v>
      </c>
      <c r="BJ11" s="187" t="s">
        <v>274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278</v>
      </c>
      <c r="BV11" s="187" t="s">
        <v>258</v>
      </c>
      <c r="BW11" s="156"/>
      <c r="BX11" s="126">
        <v>3</v>
      </c>
      <c r="BY11" s="131" t="s">
        <v>0</v>
      </c>
      <c r="BZ11" s="126">
        <v>1</v>
      </c>
      <c r="CA11" s="131" t="s">
        <v>274</v>
      </c>
      <c r="CB11" s="170" t="s">
        <v>278</v>
      </c>
      <c r="CC11" s="156"/>
      <c r="CD11" s="126">
        <v>1</v>
      </c>
      <c r="CE11" s="131" t="s">
        <v>0</v>
      </c>
      <c r="CF11" s="126">
        <v>2</v>
      </c>
      <c r="CG11" s="186" t="s">
        <v>274</v>
      </c>
      <c r="CH11" s="187" t="s">
        <v>263</v>
      </c>
      <c r="CI11" s="156"/>
      <c r="CJ11" s="126">
        <v>0</v>
      </c>
      <c r="CK11" s="131" t="s">
        <v>0</v>
      </c>
      <c r="CL11" s="126">
        <v>3</v>
      </c>
      <c r="CM11" s="186" t="s">
        <v>273</v>
      </c>
      <c r="CN11" s="187" t="s">
        <v>274</v>
      </c>
      <c r="CO11" s="156"/>
      <c r="CP11" s="126">
        <v>3</v>
      </c>
      <c r="CQ11" s="131" t="s">
        <v>0</v>
      </c>
      <c r="CR11" s="126">
        <v>1</v>
      </c>
      <c r="CS11" s="186" t="s">
        <v>274</v>
      </c>
      <c r="CT11" s="187" t="s">
        <v>273</v>
      </c>
      <c r="CU11" s="156"/>
      <c r="CV11" s="126">
        <v>2</v>
      </c>
      <c r="CW11" s="131" t="s">
        <v>0</v>
      </c>
      <c r="CX11" s="126">
        <v>0</v>
      </c>
      <c r="CY11" s="186" t="s">
        <v>274</v>
      </c>
      <c r="CZ11" s="187" t="s">
        <v>260</v>
      </c>
      <c r="DA11" s="156"/>
      <c r="DB11" s="126">
        <v>0</v>
      </c>
      <c r="DC11" s="131" t="s">
        <v>0</v>
      </c>
      <c r="DD11" s="126">
        <v>3</v>
      </c>
      <c r="DE11" s="186" t="s">
        <v>274</v>
      </c>
      <c r="DF11" s="187" t="s">
        <v>260</v>
      </c>
      <c r="DG11" s="156"/>
      <c r="DH11" s="126"/>
      <c r="DI11" s="131" t="s">
        <v>0</v>
      </c>
      <c r="DJ11" s="126"/>
      <c r="DK11" s="131"/>
      <c r="DL11" s="170"/>
      <c r="DM11" s="156"/>
      <c r="DN11" s="126"/>
      <c r="DO11" s="131" t="s">
        <v>0</v>
      </c>
      <c r="DP11" s="126"/>
      <c r="DQ11" s="131"/>
      <c r="DR11" s="170"/>
      <c r="DS11" s="156"/>
      <c r="DT11" s="126"/>
      <c r="DU11" s="131" t="s">
        <v>0</v>
      </c>
      <c r="DV11" s="126"/>
      <c r="DW11" s="131"/>
      <c r="DX11" s="170"/>
      <c r="DY11" s="156"/>
      <c r="DZ11" s="126"/>
      <c r="EA11" s="131" t="s">
        <v>0</v>
      </c>
      <c r="EB11" s="126"/>
      <c r="EC11" s="131"/>
      <c r="ED11" s="170"/>
      <c r="EE11" s="156"/>
      <c r="EF11" s="126"/>
      <c r="EG11" s="131" t="s">
        <v>0</v>
      </c>
      <c r="EH11" s="126"/>
      <c r="EI11" s="131"/>
      <c r="EJ11" s="170"/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330</v>
      </c>
      <c r="NV11" s="187" t="s">
        <v>330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330</v>
      </c>
      <c r="H12" s="183" t="s">
        <v>330</v>
      </c>
      <c r="I12" s="25"/>
      <c r="J12" s="188">
        <v>0</v>
      </c>
      <c r="K12" s="188" t="s">
        <v>0</v>
      </c>
      <c r="L12" s="188">
        <v>1</v>
      </c>
      <c r="M12" s="186" t="s">
        <v>274</v>
      </c>
      <c r="N12" s="187" t="s">
        <v>263</v>
      </c>
      <c r="O12" s="149"/>
      <c r="P12" s="126"/>
      <c r="Q12" s="131" t="s">
        <v>0</v>
      </c>
      <c r="R12" s="126"/>
      <c r="S12" s="186" t="s">
        <v>330</v>
      </c>
      <c r="T12" s="187" t="s">
        <v>330</v>
      </c>
      <c r="U12" s="156"/>
      <c r="V12" s="126">
        <v>1</v>
      </c>
      <c r="W12" s="131" t="s">
        <v>0</v>
      </c>
      <c r="X12" s="126">
        <v>2</v>
      </c>
      <c r="Y12" s="186" t="s">
        <v>256</v>
      </c>
      <c r="Z12" s="187" t="s">
        <v>263</v>
      </c>
      <c r="AA12" s="156"/>
      <c r="AB12" s="126">
        <v>1</v>
      </c>
      <c r="AC12" s="131" t="s">
        <v>0</v>
      </c>
      <c r="AD12" s="126">
        <v>0</v>
      </c>
      <c r="AE12" s="193" t="s">
        <v>256</v>
      </c>
      <c r="AF12" s="194" t="s">
        <v>263</v>
      </c>
      <c r="AG12" s="156"/>
      <c r="AH12" s="126">
        <v>2</v>
      </c>
      <c r="AI12" s="131" t="s">
        <v>0</v>
      </c>
      <c r="AJ12" s="126">
        <v>1</v>
      </c>
      <c r="AK12" s="186" t="s">
        <v>274</v>
      </c>
      <c r="AL12" s="187" t="s">
        <v>278</v>
      </c>
      <c r="AM12" s="156"/>
      <c r="AN12" s="126">
        <v>2</v>
      </c>
      <c r="AO12" s="131" t="s">
        <v>0</v>
      </c>
      <c r="AP12" s="126">
        <v>3</v>
      </c>
      <c r="AQ12" s="186" t="s">
        <v>274</v>
      </c>
      <c r="AR12" s="187" t="s">
        <v>278</v>
      </c>
      <c r="AS12" s="156"/>
      <c r="AT12" s="126">
        <v>1</v>
      </c>
      <c r="AU12" s="131" t="s">
        <v>0</v>
      </c>
      <c r="AV12" s="126">
        <v>2</v>
      </c>
      <c r="AW12" s="186" t="s">
        <v>274</v>
      </c>
      <c r="AX12" s="187" t="s">
        <v>278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265</v>
      </c>
      <c r="BJ12" s="187" t="s">
        <v>256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274</v>
      </c>
      <c r="BV12" s="187" t="s">
        <v>258</v>
      </c>
      <c r="BW12" s="156"/>
      <c r="BX12" s="126">
        <v>1</v>
      </c>
      <c r="BY12" s="131" t="s">
        <v>0</v>
      </c>
      <c r="BZ12" s="126">
        <v>2</v>
      </c>
      <c r="CA12" s="131" t="s">
        <v>273</v>
      </c>
      <c r="CB12" s="170" t="s">
        <v>263</v>
      </c>
      <c r="CC12" s="156"/>
      <c r="CD12" s="126">
        <v>1</v>
      </c>
      <c r="CE12" s="131" t="s">
        <v>0</v>
      </c>
      <c r="CF12" s="126">
        <v>0</v>
      </c>
      <c r="CG12" s="186" t="s">
        <v>349</v>
      </c>
      <c r="CH12" s="187" t="s">
        <v>351</v>
      </c>
      <c r="CI12" s="156"/>
      <c r="CJ12" s="126">
        <v>1</v>
      </c>
      <c r="CK12" s="131" t="s">
        <v>0</v>
      </c>
      <c r="CL12" s="126">
        <v>3</v>
      </c>
      <c r="CM12" s="186" t="s">
        <v>256</v>
      </c>
      <c r="CN12" s="187" t="s">
        <v>258</v>
      </c>
      <c r="CO12" s="156"/>
      <c r="CP12" s="126">
        <v>2</v>
      </c>
      <c r="CQ12" s="131" t="s">
        <v>0</v>
      </c>
      <c r="CR12" s="126">
        <v>4</v>
      </c>
      <c r="CS12" s="186" t="s">
        <v>274</v>
      </c>
      <c r="CT12" s="187" t="s">
        <v>260</v>
      </c>
      <c r="CU12" s="156"/>
      <c r="CV12" s="126">
        <v>3</v>
      </c>
      <c r="CW12" s="131" t="s">
        <v>0</v>
      </c>
      <c r="CX12" s="126">
        <v>1</v>
      </c>
      <c r="CY12" s="186" t="s">
        <v>273</v>
      </c>
      <c r="CZ12" s="187" t="s">
        <v>274</v>
      </c>
      <c r="DA12" s="156"/>
      <c r="DB12" s="126"/>
      <c r="DC12" s="131" t="s">
        <v>0</v>
      </c>
      <c r="DD12" s="126"/>
      <c r="DE12" s="186" t="s">
        <v>330</v>
      </c>
      <c r="DF12" s="187" t="s">
        <v>330</v>
      </c>
      <c r="DG12" s="156"/>
      <c r="DH12" s="126"/>
      <c r="DI12" s="131" t="s">
        <v>0</v>
      </c>
      <c r="DJ12" s="126"/>
      <c r="DK12" s="131"/>
      <c r="DL12" s="170"/>
      <c r="DM12" s="156"/>
      <c r="DN12" s="126"/>
      <c r="DO12" s="131" t="s">
        <v>0</v>
      </c>
      <c r="DP12" s="126"/>
      <c r="DQ12" s="131"/>
      <c r="DR12" s="170"/>
      <c r="DS12" s="156"/>
      <c r="DT12" s="126"/>
      <c r="DU12" s="131" t="s">
        <v>0</v>
      </c>
      <c r="DV12" s="126"/>
      <c r="DW12" s="131"/>
      <c r="DX12" s="170"/>
      <c r="DY12" s="156"/>
      <c r="DZ12" s="126"/>
      <c r="EA12" s="131" t="s">
        <v>0</v>
      </c>
      <c r="EB12" s="126"/>
      <c r="EC12" s="131"/>
      <c r="ED12" s="170"/>
      <c r="EE12" s="156"/>
      <c r="EF12" s="126"/>
      <c r="EG12" s="131" t="s">
        <v>0</v>
      </c>
      <c r="EH12" s="126"/>
      <c r="EI12" s="131"/>
      <c r="EJ12" s="170"/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330</v>
      </c>
      <c r="NV12" s="187" t="s">
        <v>330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330</v>
      </c>
      <c r="H13" s="183" t="s">
        <v>330</v>
      </c>
      <c r="I13" s="25"/>
      <c r="J13" s="188"/>
      <c r="K13" s="188" t="s">
        <v>0</v>
      </c>
      <c r="L13" s="188"/>
      <c r="M13" s="186" t="s">
        <v>330</v>
      </c>
      <c r="N13" s="187" t="s">
        <v>330</v>
      </c>
      <c r="O13" s="149"/>
      <c r="P13" s="126">
        <v>4</v>
      </c>
      <c r="Q13" s="131" t="s">
        <v>0</v>
      </c>
      <c r="R13" s="126">
        <v>0</v>
      </c>
      <c r="S13" s="186" t="s">
        <v>278</v>
      </c>
      <c r="T13" s="187" t="s">
        <v>274</v>
      </c>
      <c r="U13" s="156"/>
      <c r="V13" s="126">
        <v>0</v>
      </c>
      <c r="W13" s="131" t="s">
        <v>0</v>
      </c>
      <c r="X13" s="126">
        <v>1</v>
      </c>
      <c r="Y13" s="186" t="s">
        <v>274</v>
      </c>
      <c r="Z13" s="187" t="s">
        <v>263</v>
      </c>
      <c r="AA13" s="156"/>
      <c r="AB13" s="126">
        <v>3</v>
      </c>
      <c r="AC13" s="131" t="s">
        <v>0</v>
      </c>
      <c r="AD13" s="126">
        <v>0</v>
      </c>
      <c r="AE13" s="193" t="s">
        <v>274</v>
      </c>
      <c r="AF13" s="194" t="s">
        <v>278</v>
      </c>
      <c r="AG13" s="156"/>
      <c r="AH13" s="126">
        <v>2</v>
      </c>
      <c r="AI13" s="131" t="s">
        <v>0</v>
      </c>
      <c r="AJ13" s="126">
        <v>1</v>
      </c>
      <c r="AK13" s="186" t="s">
        <v>274</v>
      </c>
      <c r="AL13" s="187" t="s">
        <v>274</v>
      </c>
      <c r="AM13" s="156"/>
      <c r="AN13" s="126"/>
      <c r="AO13" s="131" t="s">
        <v>0</v>
      </c>
      <c r="AP13" s="126"/>
      <c r="AQ13" s="186" t="s">
        <v>330</v>
      </c>
      <c r="AR13" s="187" t="s">
        <v>330</v>
      </c>
      <c r="AS13" s="156"/>
      <c r="AT13" s="126"/>
      <c r="AU13" s="131" t="s">
        <v>0</v>
      </c>
      <c r="AV13" s="126"/>
      <c r="AW13" s="186" t="s">
        <v>330</v>
      </c>
      <c r="AX13" s="187" t="s">
        <v>330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274</v>
      </c>
      <c r="BJ13" s="187" t="s">
        <v>278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274</v>
      </c>
      <c r="BV13" s="187" t="s">
        <v>266</v>
      </c>
      <c r="BW13" s="156"/>
      <c r="BX13" s="126">
        <v>2</v>
      </c>
      <c r="BY13" s="131" t="s">
        <v>0</v>
      </c>
      <c r="BZ13" s="126">
        <v>0</v>
      </c>
      <c r="CA13" s="131" t="s">
        <v>275</v>
      </c>
      <c r="CB13" s="170" t="s">
        <v>276</v>
      </c>
      <c r="CC13" s="156"/>
      <c r="CD13" s="126">
        <v>2</v>
      </c>
      <c r="CE13" s="131" t="s">
        <v>0</v>
      </c>
      <c r="CF13" s="126">
        <v>1</v>
      </c>
      <c r="CG13" s="186" t="s">
        <v>274</v>
      </c>
      <c r="CH13" s="187" t="s">
        <v>266</v>
      </c>
      <c r="CI13" s="156"/>
      <c r="CJ13" s="126">
        <v>2</v>
      </c>
      <c r="CK13" s="131" t="s">
        <v>0</v>
      </c>
      <c r="CL13" s="126">
        <v>3</v>
      </c>
      <c r="CM13" s="186" t="s">
        <v>275</v>
      </c>
      <c r="CN13" s="187" t="s">
        <v>273</v>
      </c>
      <c r="CO13" s="156"/>
      <c r="CP13" s="126">
        <v>1</v>
      </c>
      <c r="CQ13" s="131" t="s">
        <v>0</v>
      </c>
      <c r="CR13" s="126">
        <v>3</v>
      </c>
      <c r="CS13" s="186" t="s">
        <v>256</v>
      </c>
      <c r="CT13" s="187" t="s">
        <v>258</v>
      </c>
      <c r="CU13" s="156"/>
      <c r="CV13" s="126">
        <v>1</v>
      </c>
      <c r="CW13" s="131" t="s">
        <v>0</v>
      </c>
      <c r="CX13" s="126">
        <v>0</v>
      </c>
      <c r="CY13" s="186" t="s">
        <v>266</v>
      </c>
      <c r="CZ13" s="187" t="s">
        <v>265</v>
      </c>
      <c r="DA13" s="156"/>
      <c r="DB13" s="126">
        <v>1</v>
      </c>
      <c r="DC13" s="131" t="s">
        <v>0</v>
      </c>
      <c r="DD13" s="126">
        <v>4</v>
      </c>
      <c r="DE13" s="186" t="s">
        <v>276</v>
      </c>
      <c r="DF13" s="187" t="s">
        <v>274</v>
      </c>
      <c r="DG13" s="156"/>
      <c r="DH13" s="126"/>
      <c r="DI13" s="131" t="s">
        <v>0</v>
      </c>
      <c r="DJ13" s="126"/>
      <c r="DK13" s="131"/>
      <c r="DL13" s="170"/>
      <c r="DM13" s="156"/>
      <c r="DN13" s="126"/>
      <c r="DO13" s="131" t="s">
        <v>0</v>
      </c>
      <c r="DP13" s="126"/>
      <c r="DQ13" s="131"/>
      <c r="DR13" s="170"/>
      <c r="DS13" s="156"/>
      <c r="DT13" s="126"/>
      <c r="DU13" s="131" t="s">
        <v>0</v>
      </c>
      <c r="DV13" s="126"/>
      <c r="DW13" s="131"/>
      <c r="DX13" s="170"/>
      <c r="DY13" s="156"/>
      <c r="DZ13" s="126"/>
      <c r="EA13" s="131" t="s">
        <v>0</v>
      </c>
      <c r="EB13" s="126"/>
      <c r="EC13" s="131"/>
      <c r="ED13" s="170"/>
      <c r="EE13" s="156"/>
      <c r="EF13" s="126"/>
      <c r="EG13" s="131" t="s">
        <v>0</v>
      </c>
      <c r="EH13" s="126"/>
      <c r="EI13" s="131"/>
      <c r="EJ13" s="170"/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330</v>
      </c>
      <c r="NV13" s="187" t="s">
        <v>330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330</v>
      </c>
      <c r="H14" s="183" t="s">
        <v>330</v>
      </c>
      <c r="I14" s="25"/>
      <c r="J14" s="188">
        <v>0</v>
      </c>
      <c r="K14" s="188" t="s">
        <v>0</v>
      </c>
      <c r="L14" s="188">
        <v>1</v>
      </c>
      <c r="M14" s="186" t="s">
        <v>278</v>
      </c>
      <c r="N14" s="187" t="s">
        <v>266</v>
      </c>
      <c r="O14" s="149"/>
      <c r="P14" s="126"/>
      <c r="Q14" s="131" t="s">
        <v>0</v>
      </c>
      <c r="R14" s="126"/>
      <c r="S14" s="186" t="s">
        <v>330</v>
      </c>
      <c r="T14" s="187" t="s">
        <v>330</v>
      </c>
      <c r="U14" s="156"/>
      <c r="V14" s="126">
        <v>0</v>
      </c>
      <c r="W14" s="131" t="s">
        <v>0</v>
      </c>
      <c r="X14" s="126">
        <v>2</v>
      </c>
      <c r="Y14" s="186" t="s">
        <v>278</v>
      </c>
      <c r="Z14" s="187" t="s">
        <v>274</v>
      </c>
      <c r="AA14" s="156"/>
      <c r="AB14" s="126">
        <v>2</v>
      </c>
      <c r="AC14" s="131" t="s">
        <v>0</v>
      </c>
      <c r="AD14" s="126">
        <v>0</v>
      </c>
      <c r="AE14" s="193" t="s">
        <v>277</v>
      </c>
      <c r="AF14" s="194" t="s">
        <v>265</v>
      </c>
      <c r="AG14" s="156"/>
      <c r="AH14" s="126">
        <v>2</v>
      </c>
      <c r="AI14" s="131" t="s">
        <v>0</v>
      </c>
      <c r="AJ14" s="126">
        <v>0</v>
      </c>
      <c r="AK14" s="186" t="s">
        <v>256</v>
      </c>
      <c r="AL14" s="187" t="s">
        <v>263</v>
      </c>
      <c r="AM14" s="156"/>
      <c r="AN14" s="126">
        <v>0</v>
      </c>
      <c r="AO14" s="131" t="s">
        <v>0</v>
      </c>
      <c r="AP14" s="126">
        <v>2</v>
      </c>
      <c r="AQ14" s="186" t="s">
        <v>274</v>
      </c>
      <c r="AR14" s="187" t="s">
        <v>272</v>
      </c>
      <c r="AS14" s="156"/>
      <c r="AT14" s="126">
        <v>1</v>
      </c>
      <c r="AU14" s="131" t="s">
        <v>0</v>
      </c>
      <c r="AV14" s="126">
        <v>2</v>
      </c>
      <c r="AW14" s="186" t="s">
        <v>275</v>
      </c>
      <c r="AX14" s="187" t="s">
        <v>273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261</v>
      </c>
      <c r="BJ14" s="187" t="s">
        <v>258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275</v>
      </c>
      <c r="BV14" s="187" t="s">
        <v>278</v>
      </c>
      <c r="BW14" s="156"/>
      <c r="BX14" s="126">
        <v>2</v>
      </c>
      <c r="BY14" s="131" t="s">
        <v>0</v>
      </c>
      <c r="BZ14" s="126">
        <v>1</v>
      </c>
      <c r="CA14" s="131" t="s">
        <v>275</v>
      </c>
      <c r="CB14" s="170" t="s">
        <v>274</v>
      </c>
      <c r="CC14" s="156"/>
      <c r="CD14" s="126">
        <v>2</v>
      </c>
      <c r="CE14" s="131" t="s">
        <v>0</v>
      </c>
      <c r="CF14" s="126">
        <v>3</v>
      </c>
      <c r="CG14" s="186" t="s">
        <v>276</v>
      </c>
      <c r="CH14" s="187" t="s">
        <v>269</v>
      </c>
      <c r="CI14" s="156"/>
      <c r="CJ14" s="126">
        <v>0</v>
      </c>
      <c r="CK14" s="131" t="s">
        <v>0</v>
      </c>
      <c r="CL14" s="126">
        <v>2</v>
      </c>
      <c r="CM14" s="186" t="s">
        <v>274</v>
      </c>
      <c r="CN14" s="187" t="s">
        <v>266</v>
      </c>
      <c r="CO14" s="156"/>
      <c r="CP14" s="126">
        <v>2</v>
      </c>
      <c r="CQ14" s="131" t="s">
        <v>0</v>
      </c>
      <c r="CR14" s="126">
        <v>2</v>
      </c>
      <c r="CS14" s="186" t="s">
        <v>276</v>
      </c>
      <c r="CT14" s="187" t="s">
        <v>275</v>
      </c>
      <c r="CU14" s="156"/>
      <c r="CV14" s="126">
        <v>2</v>
      </c>
      <c r="CW14" s="131" t="s">
        <v>0</v>
      </c>
      <c r="CX14" s="126">
        <v>0</v>
      </c>
      <c r="CY14" s="186" t="s">
        <v>273</v>
      </c>
      <c r="CZ14" s="187" t="s">
        <v>263</v>
      </c>
      <c r="DA14" s="156"/>
      <c r="DB14" s="126">
        <v>0</v>
      </c>
      <c r="DC14" s="131" t="s">
        <v>0</v>
      </c>
      <c r="DD14" s="126">
        <v>2</v>
      </c>
      <c r="DE14" s="186" t="s">
        <v>256</v>
      </c>
      <c r="DF14" s="187" t="s">
        <v>260</v>
      </c>
      <c r="DG14" s="156"/>
      <c r="DH14" s="126"/>
      <c r="DI14" s="131" t="s">
        <v>0</v>
      </c>
      <c r="DJ14" s="126"/>
      <c r="DK14" s="131"/>
      <c r="DL14" s="170"/>
      <c r="DM14" s="156"/>
      <c r="DN14" s="126"/>
      <c r="DO14" s="131" t="s">
        <v>0</v>
      </c>
      <c r="DP14" s="126"/>
      <c r="DQ14" s="131"/>
      <c r="DR14" s="170"/>
      <c r="DS14" s="156"/>
      <c r="DT14" s="126"/>
      <c r="DU14" s="131" t="s">
        <v>0</v>
      </c>
      <c r="DV14" s="126"/>
      <c r="DW14" s="131"/>
      <c r="DX14" s="170"/>
      <c r="DY14" s="156"/>
      <c r="DZ14" s="126"/>
      <c r="EA14" s="131" t="s">
        <v>0</v>
      </c>
      <c r="EB14" s="126"/>
      <c r="EC14" s="131"/>
      <c r="ED14" s="170"/>
      <c r="EE14" s="156"/>
      <c r="EF14" s="126"/>
      <c r="EG14" s="131" t="s">
        <v>0</v>
      </c>
      <c r="EH14" s="126"/>
      <c r="EI14" s="131"/>
      <c r="EJ14" s="170"/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330</v>
      </c>
      <c r="NV14" s="187" t="s">
        <v>330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233</v>
      </c>
      <c r="C15" s="125"/>
      <c r="D15" s="171">
        <v>2</v>
      </c>
      <c r="E15" s="176" t="s">
        <v>0</v>
      </c>
      <c r="F15" s="168">
        <v>2</v>
      </c>
      <c r="G15" s="176" t="s">
        <v>278</v>
      </c>
      <c r="H15" s="175" t="s">
        <v>274</v>
      </c>
      <c r="I15" s="25"/>
      <c r="J15" s="188">
        <v>0</v>
      </c>
      <c r="K15" s="188" t="s">
        <v>0</v>
      </c>
      <c r="L15" s="188">
        <v>4</v>
      </c>
      <c r="M15" s="186" t="s">
        <v>274</v>
      </c>
      <c r="N15" s="187" t="s">
        <v>263</v>
      </c>
      <c r="O15" s="149"/>
      <c r="P15" s="126">
        <v>2</v>
      </c>
      <c r="Q15" s="131" t="s">
        <v>0</v>
      </c>
      <c r="R15" s="126">
        <v>2</v>
      </c>
      <c r="S15" s="186" t="s">
        <v>276</v>
      </c>
      <c r="T15" s="187" t="s">
        <v>278</v>
      </c>
      <c r="U15" s="156"/>
      <c r="V15" s="126">
        <v>0</v>
      </c>
      <c r="W15" s="131" t="s">
        <v>0</v>
      </c>
      <c r="X15" s="126">
        <v>3</v>
      </c>
      <c r="Y15" s="186" t="s">
        <v>278</v>
      </c>
      <c r="Z15" s="187" t="s">
        <v>263</v>
      </c>
      <c r="AA15" s="156"/>
      <c r="AB15" s="126">
        <v>2</v>
      </c>
      <c r="AC15" s="131" t="s">
        <v>0</v>
      </c>
      <c r="AD15" s="126">
        <v>0</v>
      </c>
      <c r="AE15" s="193" t="s">
        <v>278</v>
      </c>
      <c r="AF15" s="194" t="s">
        <v>260</v>
      </c>
      <c r="AG15" s="156"/>
      <c r="AH15" s="126">
        <v>2</v>
      </c>
      <c r="AI15" s="131" t="s">
        <v>0</v>
      </c>
      <c r="AJ15" s="126">
        <v>1</v>
      </c>
      <c r="AK15" s="186" t="s">
        <v>274</v>
      </c>
      <c r="AL15" s="187" t="s">
        <v>263</v>
      </c>
      <c r="AM15" s="156"/>
      <c r="AN15" s="126"/>
      <c r="AO15" s="131" t="s">
        <v>0</v>
      </c>
      <c r="AP15" s="126"/>
      <c r="AQ15" s="186" t="s">
        <v>330</v>
      </c>
      <c r="AR15" s="187" t="s">
        <v>330</v>
      </c>
      <c r="AS15" s="156"/>
      <c r="AT15" s="126">
        <v>1</v>
      </c>
      <c r="AU15" s="131" t="s">
        <v>0</v>
      </c>
      <c r="AV15" s="126">
        <v>2</v>
      </c>
      <c r="AW15" s="186" t="s">
        <v>273</v>
      </c>
      <c r="AX15" s="187" t="s">
        <v>275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278</v>
      </c>
      <c r="BJ15" s="187" t="s">
        <v>276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330</v>
      </c>
      <c r="BV15" s="187" t="s">
        <v>330</v>
      </c>
      <c r="BW15" s="156"/>
      <c r="BX15" s="126">
        <v>4</v>
      </c>
      <c r="BY15" s="131" t="s">
        <v>0</v>
      </c>
      <c r="BZ15" s="126">
        <v>1</v>
      </c>
      <c r="CA15" s="131" t="s">
        <v>275</v>
      </c>
      <c r="CB15" s="170" t="s">
        <v>278</v>
      </c>
      <c r="CC15" s="156"/>
      <c r="CD15" s="126"/>
      <c r="CE15" s="131" t="s">
        <v>0</v>
      </c>
      <c r="CF15" s="126"/>
      <c r="CG15" s="186" t="s">
        <v>330</v>
      </c>
      <c r="CH15" s="187" t="s">
        <v>330</v>
      </c>
      <c r="CI15" s="156"/>
      <c r="CJ15" s="126">
        <v>0</v>
      </c>
      <c r="CK15" s="131" t="s">
        <v>0</v>
      </c>
      <c r="CL15" s="126">
        <v>1</v>
      </c>
      <c r="CM15" s="186" t="s">
        <v>273</v>
      </c>
      <c r="CN15" s="187" t="s">
        <v>275</v>
      </c>
      <c r="CO15" s="156"/>
      <c r="CP15" s="126"/>
      <c r="CQ15" s="131" t="s">
        <v>0</v>
      </c>
      <c r="CR15" s="126"/>
      <c r="CS15" s="186" t="s">
        <v>330</v>
      </c>
      <c r="CT15" s="187" t="s">
        <v>330</v>
      </c>
      <c r="CU15" s="156"/>
      <c r="CV15" s="126">
        <v>1</v>
      </c>
      <c r="CW15" s="131" t="s">
        <v>0</v>
      </c>
      <c r="CX15" s="126">
        <v>1</v>
      </c>
      <c r="CY15" s="186" t="s">
        <v>273</v>
      </c>
      <c r="CZ15" s="187" t="s">
        <v>276</v>
      </c>
      <c r="DA15" s="156"/>
      <c r="DB15" s="126">
        <v>0</v>
      </c>
      <c r="DC15" s="131" t="s">
        <v>0</v>
      </c>
      <c r="DD15" s="126">
        <v>2</v>
      </c>
      <c r="DE15" s="186" t="s">
        <v>273</v>
      </c>
      <c r="DF15" s="187" t="s">
        <v>260</v>
      </c>
      <c r="DG15" s="156"/>
      <c r="DH15" s="126"/>
      <c r="DI15" s="131" t="s">
        <v>0</v>
      </c>
      <c r="DJ15" s="126"/>
      <c r="DK15" s="131"/>
      <c r="DL15" s="170"/>
      <c r="DM15" s="156"/>
      <c r="DN15" s="126"/>
      <c r="DO15" s="131" t="s">
        <v>0</v>
      </c>
      <c r="DP15" s="126"/>
      <c r="DQ15" s="131"/>
      <c r="DR15" s="170"/>
      <c r="DS15" s="156"/>
      <c r="DT15" s="126"/>
      <c r="DU15" s="131" t="s">
        <v>0</v>
      </c>
      <c r="DV15" s="126"/>
      <c r="DW15" s="131"/>
      <c r="DX15" s="170"/>
      <c r="DY15" s="156"/>
      <c r="DZ15" s="126"/>
      <c r="EA15" s="131" t="s">
        <v>0</v>
      </c>
      <c r="EB15" s="126"/>
      <c r="EC15" s="131"/>
      <c r="ED15" s="170"/>
      <c r="EE15" s="156"/>
      <c r="EF15" s="126"/>
      <c r="EG15" s="131" t="s">
        <v>0</v>
      </c>
      <c r="EH15" s="126"/>
      <c r="EI15" s="131"/>
      <c r="EJ15" s="170"/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330</v>
      </c>
      <c r="NV15" s="187" t="s">
        <v>330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246</v>
      </c>
      <c r="C16" s="125"/>
      <c r="D16" s="171">
        <v>2</v>
      </c>
      <c r="E16" s="176" t="s">
        <v>0</v>
      </c>
      <c r="F16" s="168">
        <v>1</v>
      </c>
      <c r="G16" s="176" t="s">
        <v>274</v>
      </c>
      <c r="H16" s="175" t="s">
        <v>278</v>
      </c>
      <c r="I16" s="25"/>
      <c r="J16" s="188"/>
      <c r="K16" s="188" t="s">
        <v>0</v>
      </c>
      <c r="L16" s="188"/>
      <c r="M16" s="186" t="s">
        <v>330</v>
      </c>
      <c r="N16" s="187" t="s">
        <v>330</v>
      </c>
      <c r="O16" s="149"/>
      <c r="P16" s="126">
        <v>2</v>
      </c>
      <c r="Q16" s="131" t="s">
        <v>0</v>
      </c>
      <c r="R16" s="126">
        <v>1</v>
      </c>
      <c r="S16" s="186" t="s">
        <v>276</v>
      </c>
      <c r="T16" s="187" t="s">
        <v>263</v>
      </c>
      <c r="U16" s="156"/>
      <c r="V16" s="126">
        <v>1</v>
      </c>
      <c r="W16" s="131" t="s">
        <v>0</v>
      </c>
      <c r="X16" s="126">
        <v>3</v>
      </c>
      <c r="Y16" s="186" t="s">
        <v>278</v>
      </c>
      <c r="Z16" s="187" t="s">
        <v>274</v>
      </c>
      <c r="AA16" s="156"/>
      <c r="AB16" s="126">
        <v>2</v>
      </c>
      <c r="AC16" s="131" t="s">
        <v>0</v>
      </c>
      <c r="AD16" s="126">
        <v>1</v>
      </c>
      <c r="AE16" s="193" t="s">
        <v>278</v>
      </c>
      <c r="AF16" s="194" t="s">
        <v>274</v>
      </c>
      <c r="AG16" s="156"/>
      <c r="AH16" s="126">
        <v>1</v>
      </c>
      <c r="AI16" s="131" t="s">
        <v>0</v>
      </c>
      <c r="AJ16" s="126">
        <v>1</v>
      </c>
      <c r="AK16" s="186" t="s">
        <v>278</v>
      </c>
      <c r="AL16" s="187" t="s">
        <v>274</v>
      </c>
      <c r="AM16" s="156"/>
      <c r="AN16" s="126">
        <v>1</v>
      </c>
      <c r="AO16" s="131" t="s">
        <v>0</v>
      </c>
      <c r="AP16" s="126">
        <v>1</v>
      </c>
      <c r="AQ16" s="186" t="s">
        <v>274</v>
      </c>
      <c r="AR16" s="187" t="s">
        <v>278</v>
      </c>
      <c r="AS16" s="156"/>
      <c r="AT16" s="126">
        <v>0</v>
      </c>
      <c r="AU16" s="131" t="s">
        <v>0</v>
      </c>
      <c r="AV16" s="126">
        <v>1</v>
      </c>
      <c r="AW16" s="186" t="s">
        <v>276</v>
      </c>
      <c r="AX16" s="187" t="s">
        <v>274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278</v>
      </c>
      <c r="BJ16" s="187" t="s">
        <v>274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275</v>
      </c>
      <c r="BV16" s="187" t="s">
        <v>274</v>
      </c>
      <c r="BW16" s="156"/>
      <c r="BX16" s="126">
        <v>3</v>
      </c>
      <c r="BY16" s="131" t="s">
        <v>0</v>
      </c>
      <c r="BZ16" s="126">
        <v>1</v>
      </c>
      <c r="CA16" s="131" t="s">
        <v>275</v>
      </c>
      <c r="CB16" s="170" t="s">
        <v>274</v>
      </c>
      <c r="CC16" s="156"/>
      <c r="CD16" s="126">
        <v>1</v>
      </c>
      <c r="CE16" s="131" t="s">
        <v>0</v>
      </c>
      <c r="CF16" s="126">
        <v>1</v>
      </c>
      <c r="CG16" s="186" t="s">
        <v>278</v>
      </c>
      <c r="CH16" s="187" t="s">
        <v>274</v>
      </c>
      <c r="CI16" s="156"/>
      <c r="CJ16" s="126">
        <v>1</v>
      </c>
      <c r="CK16" s="131" t="s">
        <v>0</v>
      </c>
      <c r="CL16" s="126">
        <v>3</v>
      </c>
      <c r="CM16" s="186" t="s">
        <v>276</v>
      </c>
      <c r="CN16" s="187" t="s">
        <v>274</v>
      </c>
      <c r="CO16" s="156"/>
      <c r="CP16" s="126"/>
      <c r="CQ16" s="131" t="s">
        <v>0</v>
      </c>
      <c r="CR16" s="126"/>
      <c r="CS16" s="186" t="s">
        <v>330</v>
      </c>
      <c r="CT16" s="187" t="s">
        <v>330</v>
      </c>
      <c r="CU16" s="156"/>
      <c r="CV16" s="126"/>
      <c r="CW16" s="131" t="s">
        <v>0</v>
      </c>
      <c r="CX16" s="126"/>
      <c r="CY16" s="186" t="s">
        <v>330</v>
      </c>
      <c r="CZ16" s="187" t="s">
        <v>330</v>
      </c>
      <c r="DA16" s="156"/>
      <c r="DB16" s="126">
        <v>1</v>
      </c>
      <c r="DC16" s="131" t="s">
        <v>0</v>
      </c>
      <c r="DD16" s="126">
        <v>2</v>
      </c>
      <c r="DE16" s="186" t="s">
        <v>274</v>
      </c>
      <c r="DF16" s="187" t="s">
        <v>263</v>
      </c>
      <c r="DG16" s="156"/>
      <c r="DH16" s="126"/>
      <c r="DI16" s="131" t="s">
        <v>0</v>
      </c>
      <c r="DJ16" s="126"/>
      <c r="DK16" s="131"/>
      <c r="DL16" s="170"/>
      <c r="DM16" s="156"/>
      <c r="DN16" s="126"/>
      <c r="DO16" s="131" t="s">
        <v>0</v>
      </c>
      <c r="DP16" s="126"/>
      <c r="DQ16" s="131"/>
      <c r="DR16" s="170"/>
      <c r="DS16" s="156"/>
      <c r="DT16" s="126"/>
      <c r="DU16" s="131" t="s">
        <v>0</v>
      </c>
      <c r="DV16" s="126"/>
      <c r="DW16" s="131"/>
      <c r="DX16" s="170"/>
      <c r="DY16" s="156"/>
      <c r="DZ16" s="126"/>
      <c r="EA16" s="131" t="s">
        <v>0</v>
      </c>
      <c r="EB16" s="126"/>
      <c r="EC16" s="131"/>
      <c r="ED16" s="170"/>
      <c r="EE16" s="156"/>
      <c r="EF16" s="126"/>
      <c r="EG16" s="131" t="s">
        <v>0</v>
      </c>
      <c r="EH16" s="126"/>
      <c r="EI16" s="131"/>
      <c r="EJ16" s="170"/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330</v>
      </c>
      <c r="NV16" s="187" t="s">
        <v>330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323</v>
      </c>
      <c r="C17" s="125"/>
      <c r="D17" s="171">
        <v>1</v>
      </c>
      <c r="E17" s="176" t="s">
        <v>0</v>
      </c>
      <c r="F17" s="168">
        <v>1</v>
      </c>
      <c r="G17" s="176" t="s">
        <v>274</v>
      </c>
      <c r="H17" s="175" t="s">
        <v>278</v>
      </c>
      <c r="I17" s="25"/>
      <c r="J17" s="188">
        <v>0</v>
      </c>
      <c r="K17" s="188" t="s">
        <v>0</v>
      </c>
      <c r="L17" s="188">
        <v>3</v>
      </c>
      <c r="M17" s="186" t="s">
        <v>278</v>
      </c>
      <c r="N17" s="187" t="s">
        <v>260</v>
      </c>
      <c r="O17" s="149"/>
      <c r="P17" s="126">
        <v>3</v>
      </c>
      <c r="Q17" s="131" t="s">
        <v>0</v>
      </c>
      <c r="R17" s="126">
        <v>0</v>
      </c>
      <c r="S17" s="186" t="s">
        <v>278</v>
      </c>
      <c r="T17" s="187" t="s">
        <v>263</v>
      </c>
      <c r="U17" s="156"/>
      <c r="V17" s="126">
        <v>2</v>
      </c>
      <c r="W17" s="131" t="s">
        <v>0</v>
      </c>
      <c r="X17" s="126">
        <v>2</v>
      </c>
      <c r="Y17" s="186" t="s">
        <v>274</v>
      </c>
      <c r="Z17" s="187" t="s">
        <v>263</v>
      </c>
      <c r="AA17" s="156"/>
      <c r="AB17" s="126"/>
      <c r="AC17" s="131" t="s">
        <v>0</v>
      </c>
      <c r="AD17" s="126"/>
      <c r="AE17" s="186" t="s">
        <v>330</v>
      </c>
      <c r="AF17" s="187" t="s">
        <v>330</v>
      </c>
      <c r="AG17" s="156"/>
      <c r="AH17" s="126">
        <v>3</v>
      </c>
      <c r="AI17" s="131" t="s">
        <v>0</v>
      </c>
      <c r="AJ17" s="126">
        <v>1</v>
      </c>
      <c r="AK17" s="186" t="s">
        <v>274</v>
      </c>
      <c r="AL17" s="187" t="s">
        <v>263</v>
      </c>
      <c r="AM17" s="156"/>
      <c r="AN17" s="126"/>
      <c r="AO17" s="131" t="s">
        <v>0</v>
      </c>
      <c r="AP17" s="126"/>
      <c r="AQ17" s="186" t="s">
        <v>330</v>
      </c>
      <c r="AR17" s="187" t="s">
        <v>330</v>
      </c>
      <c r="AS17" s="156"/>
      <c r="AT17" s="126">
        <v>1</v>
      </c>
      <c r="AU17" s="131" t="s">
        <v>0</v>
      </c>
      <c r="AV17" s="126">
        <v>2</v>
      </c>
      <c r="AW17" s="186" t="s">
        <v>274</v>
      </c>
      <c r="AX17" s="187" t="s">
        <v>263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330</v>
      </c>
      <c r="BJ17" s="187" t="s">
        <v>330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330</v>
      </c>
      <c r="BV17" s="187" t="s">
        <v>330</v>
      </c>
      <c r="BW17" s="156"/>
      <c r="BX17" s="126">
        <v>4</v>
      </c>
      <c r="BY17" s="131" t="s">
        <v>0</v>
      </c>
      <c r="BZ17" s="126">
        <v>0</v>
      </c>
      <c r="CA17" s="131" t="s">
        <v>274</v>
      </c>
      <c r="CB17" s="170" t="s">
        <v>278</v>
      </c>
      <c r="CC17" s="156"/>
      <c r="CD17" s="126">
        <v>2</v>
      </c>
      <c r="CE17" s="131" t="s">
        <v>0</v>
      </c>
      <c r="CF17" s="126">
        <v>1</v>
      </c>
      <c r="CG17" s="186" t="s">
        <v>349</v>
      </c>
      <c r="CH17" s="187" t="s">
        <v>278</v>
      </c>
      <c r="CI17" s="156"/>
      <c r="CJ17" s="126">
        <v>1</v>
      </c>
      <c r="CK17" s="131" t="s">
        <v>0</v>
      </c>
      <c r="CL17" s="126">
        <v>2</v>
      </c>
      <c r="CM17" s="186" t="s">
        <v>274</v>
      </c>
      <c r="CN17" s="187" t="s">
        <v>273</v>
      </c>
      <c r="CO17" s="156"/>
      <c r="CP17" s="126">
        <v>2</v>
      </c>
      <c r="CQ17" s="131" t="s">
        <v>0</v>
      </c>
      <c r="CR17" s="126">
        <v>2</v>
      </c>
      <c r="CS17" s="186" t="s">
        <v>319</v>
      </c>
      <c r="CT17" s="187" t="s">
        <v>274</v>
      </c>
      <c r="CU17" s="156"/>
      <c r="CV17" s="126"/>
      <c r="CW17" s="131" t="s">
        <v>0</v>
      </c>
      <c r="CX17" s="126"/>
      <c r="CY17" s="186" t="s">
        <v>330</v>
      </c>
      <c r="CZ17" s="187" t="s">
        <v>330</v>
      </c>
      <c r="DA17" s="156"/>
      <c r="DB17" s="126">
        <v>0</v>
      </c>
      <c r="DC17" s="131" t="s">
        <v>0</v>
      </c>
      <c r="DD17" s="126">
        <v>2</v>
      </c>
      <c r="DE17" s="186" t="s">
        <v>274</v>
      </c>
      <c r="DF17" s="187" t="s">
        <v>276</v>
      </c>
      <c r="DG17" s="156"/>
      <c r="DH17" s="126"/>
      <c r="DI17" s="131" t="s">
        <v>0</v>
      </c>
      <c r="DJ17" s="126"/>
      <c r="DK17" s="131"/>
      <c r="DL17" s="170"/>
      <c r="DM17" s="156"/>
      <c r="DN17" s="126"/>
      <c r="DO17" s="131" t="s">
        <v>0</v>
      </c>
      <c r="DP17" s="126"/>
      <c r="DQ17" s="131"/>
      <c r="DR17" s="170"/>
      <c r="DS17" s="156"/>
      <c r="DT17" s="126"/>
      <c r="DU17" s="131" t="s">
        <v>0</v>
      </c>
      <c r="DV17" s="126"/>
      <c r="DW17" s="131"/>
      <c r="DX17" s="170"/>
      <c r="DY17" s="156"/>
      <c r="DZ17" s="126"/>
      <c r="EA17" s="131" t="s">
        <v>0</v>
      </c>
      <c r="EB17" s="126"/>
      <c r="EC17" s="131"/>
      <c r="ED17" s="170"/>
      <c r="EE17" s="156"/>
      <c r="EF17" s="126"/>
      <c r="EG17" s="131" t="s">
        <v>0</v>
      </c>
      <c r="EH17" s="126"/>
      <c r="EI17" s="131"/>
      <c r="EJ17" s="170"/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330</v>
      </c>
      <c r="NV17" s="187" t="s">
        <v>330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276</v>
      </c>
      <c r="H18" s="175" t="s">
        <v>263</v>
      </c>
      <c r="I18" s="25"/>
      <c r="J18" s="188">
        <v>0</v>
      </c>
      <c r="K18" s="188" t="s">
        <v>0</v>
      </c>
      <c r="L18" s="188">
        <v>3</v>
      </c>
      <c r="M18" s="186" t="s">
        <v>276</v>
      </c>
      <c r="N18" s="187" t="s">
        <v>263</v>
      </c>
      <c r="O18" s="149"/>
      <c r="P18" s="126">
        <v>3</v>
      </c>
      <c r="Q18" s="131" t="s">
        <v>0</v>
      </c>
      <c r="R18" s="126">
        <v>0</v>
      </c>
      <c r="S18" s="186" t="s">
        <v>276</v>
      </c>
      <c r="T18" s="187" t="s">
        <v>263</v>
      </c>
      <c r="U18" s="156"/>
      <c r="V18" s="126">
        <v>0</v>
      </c>
      <c r="W18" s="131" t="s">
        <v>0</v>
      </c>
      <c r="X18" s="126">
        <v>3</v>
      </c>
      <c r="Y18" s="186" t="s">
        <v>274</v>
      </c>
      <c r="Z18" s="187" t="s">
        <v>263</v>
      </c>
      <c r="AA18" s="156"/>
      <c r="AB18" s="126">
        <v>3</v>
      </c>
      <c r="AC18" s="131" t="s">
        <v>0</v>
      </c>
      <c r="AD18" s="126">
        <v>0</v>
      </c>
      <c r="AE18" s="193" t="s">
        <v>274</v>
      </c>
      <c r="AF18" s="194" t="s">
        <v>260</v>
      </c>
      <c r="AG18" s="156"/>
      <c r="AH18" s="126">
        <v>3</v>
      </c>
      <c r="AI18" s="131" t="s">
        <v>0</v>
      </c>
      <c r="AJ18" s="126">
        <v>2</v>
      </c>
      <c r="AK18" s="186" t="s">
        <v>274</v>
      </c>
      <c r="AL18" s="187" t="s">
        <v>278</v>
      </c>
      <c r="AM18" s="156"/>
      <c r="AN18" s="126">
        <v>0</v>
      </c>
      <c r="AO18" s="131" t="s">
        <v>0</v>
      </c>
      <c r="AP18" s="126">
        <v>2</v>
      </c>
      <c r="AQ18" s="186" t="s">
        <v>274</v>
      </c>
      <c r="AR18" s="187" t="s">
        <v>273</v>
      </c>
      <c r="AS18" s="156"/>
      <c r="AT18" s="126">
        <v>1</v>
      </c>
      <c r="AU18" s="131" t="s">
        <v>0</v>
      </c>
      <c r="AV18" s="126">
        <v>1</v>
      </c>
      <c r="AW18" s="186" t="s">
        <v>278</v>
      </c>
      <c r="AX18" s="187" t="s">
        <v>274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276</v>
      </c>
      <c r="BJ18" s="187" t="s">
        <v>274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274</v>
      </c>
      <c r="BV18" s="187" t="s">
        <v>263</v>
      </c>
      <c r="BW18" s="156"/>
      <c r="BX18" s="126">
        <v>3</v>
      </c>
      <c r="BY18" s="131" t="s">
        <v>0</v>
      </c>
      <c r="BZ18" s="126">
        <v>1</v>
      </c>
      <c r="CA18" s="131" t="s">
        <v>278</v>
      </c>
      <c r="CB18" s="170" t="s">
        <v>274</v>
      </c>
      <c r="CC18" s="156"/>
      <c r="CD18" s="126">
        <v>2</v>
      </c>
      <c r="CE18" s="131" t="s">
        <v>0</v>
      </c>
      <c r="CF18" s="126">
        <v>2</v>
      </c>
      <c r="CG18" s="186" t="s">
        <v>278</v>
      </c>
      <c r="CH18" s="187" t="s">
        <v>269</v>
      </c>
      <c r="CI18" s="156"/>
      <c r="CJ18" s="126">
        <v>0</v>
      </c>
      <c r="CK18" s="131" t="s">
        <v>0</v>
      </c>
      <c r="CL18" s="126">
        <v>2</v>
      </c>
      <c r="CM18" s="186" t="s">
        <v>275</v>
      </c>
      <c r="CN18" s="187" t="s">
        <v>272</v>
      </c>
      <c r="CO18" s="156"/>
      <c r="CP18" s="126">
        <v>3</v>
      </c>
      <c r="CQ18" s="131" t="s">
        <v>0</v>
      </c>
      <c r="CR18" s="126">
        <v>1</v>
      </c>
      <c r="CS18" s="186" t="s">
        <v>273</v>
      </c>
      <c r="CT18" s="187" t="s">
        <v>274</v>
      </c>
      <c r="CU18" s="156"/>
      <c r="CV18" s="126">
        <v>3</v>
      </c>
      <c r="CW18" s="131" t="s">
        <v>0</v>
      </c>
      <c r="CX18" s="126">
        <v>1</v>
      </c>
      <c r="CY18" s="186" t="s">
        <v>273</v>
      </c>
      <c r="CZ18" s="187" t="s">
        <v>274</v>
      </c>
      <c r="DA18" s="156"/>
      <c r="DB18" s="126">
        <v>1</v>
      </c>
      <c r="DC18" s="131" t="s">
        <v>0</v>
      </c>
      <c r="DD18" s="126">
        <v>2</v>
      </c>
      <c r="DE18" s="186" t="s">
        <v>272</v>
      </c>
      <c r="DF18" s="187" t="s">
        <v>263</v>
      </c>
      <c r="DG18" s="156"/>
      <c r="DH18" s="126"/>
      <c r="DI18" s="131" t="s">
        <v>0</v>
      </c>
      <c r="DJ18" s="126"/>
      <c r="DK18" s="131"/>
      <c r="DL18" s="170"/>
      <c r="DM18" s="156"/>
      <c r="DN18" s="126"/>
      <c r="DO18" s="131" t="s">
        <v>0</v>
      </c>
      <c r="DP18" s="126"/>
      <c r="DQ18" s="131"/>
      <c r="DR18" s="170"/>
      <c r="DS18" s="156"/>
      <c r="DT18" s="126"/>
      <c r="DU18" s="131" t="s">
        <v>0</v>
      </c>
      <c r="DV18" s="126"/>
      <c r="DW18" s="131"/>
      <c r="DX18" s="170"/>
      <c r="DY18" s="156"/>
      <c r="DZ18" s="126"/>
      <c r="EA18" s="131" t="s">
        <v>0</v>
      </c>
      <c r="EB18" s="126"/>
      <c r="EC18" s="131"/>
      <c r="ED18" s="170"/>
      <c r="EE18" s="156"/>
      <c r="EF18" s="126"/>
      <c r="EG18" s="131" t="s">
        <v>0</v>
      </c>
      <c r="EH18" s="126"/>
      <c r="EI18" s="131"/>
      <c r="EJ18" s="170"/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330</v>
      </c>
      <c r="NV18" s="187" t="s">
        <v>330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335</v>
      </c>
      <c r="C19" s="125"/>
      <c r="D19" s="171"/>
      <c r="E19" s="176" t="s">
        <v>0</v>
      </c>
      <c r="F19" s="168"/>
      <c r="G19" s="182" t="s">
        <v>330</v>
      </c>
      <c r="H19" s="183" t="s">
        <v>330</v>
      </c>
      <c r="I19" s="25"/>
      <c r="J19" s="188"/>
      <c r="K19" s="188" t="s">
        <v>0</v>
      </c>
      <c r="L19" s="188"/>
      <c r="M19" s="186" t="s">
        <v>330</v>
      </c>
      <c r="N19" s="187" t="s">
        <v>330</v>
      </c>
      <c r="O19" s="149"/>
      <c r="P19" s="126">
        <v>3</v>
      </c>
      <c r="Q19" s="131" t="s">
        <v>0</v>
      </c>
      <c r="R19" s="126">
        <v>1</v>
      </c>
      <c r="S19" s="186" t="s">
        <v>276</v>
      </c>
      <c r="T19" s="187" t="s">
        <v>274</v>
      </c>
      <c r="U19" s="156"/>
      <c r="V19" s="126"/>
      <c r="W19" s="131" t="s">
        <v>0</v>
      </c>
      <c r="X19" s="126"/>
      <c r="Y19" s="186" t="s">
        <v>330</v>
      </c>
      <c r="Z19" s="187" t="s">
        <v>330</v>
      </c>
      <c r="AA19" s="156"/>
      <c r="AB19" s="126">
        <v>4</v>
      </c>
      <c r="AC19" s="131" t="s">
        <v>0</v>
      </c>
      <c r="AD19" s="126">
        <v>1</v>
      </c>
      <c r="AE19" s="193" t="s">
        <v>277</v>
      </c>
      <c r="AF19" s="194" t="s">
        <v>274</v>
      </c>
      <c r="AG19" s="156"/>
      <c r="AH19" s="126"/>
      <c r="AI19" s="131" t="s">
        <v>0</v>
      </c>
      <c r="AJ19" s="126"/>
      <c r="AK19" s="186" t="s">
        <v>330</v>
      </c>
      <c r="AL19" s="187" t="s">
        <v>330</v>
      </c>
      <c r="AM19" s="156"/>
      <c r="AN19" s="126"/>
      <c r="AO19" s="131" t="s">
        <v>0</v>
      </c>
      <c r="AP19" s="126"/>
      <c r="AQ19" s="186" t="s">
        <v>330</v>
      </c>
      <c r="AR19" s="187" t="s">
        <v>330</v>
      </c>
      <c r="AS19" s="156"/>
      <c r="AT19" s="126">
        <v>1</v>
      </c>
      <c r="AU19" s="131" t="s">
        <v>0</v>
      </c>
      <c r="AV19" s="126">
        <v>2</v>
      </c>
      <c r="AW19" s="186" t="s">
        <v>278</v>
      </c>
      <c r="AX19" s="187" t="s">
        <v>274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330</v>
      </c>
      <c r="BJ19" s="187" t="s">
        <v>330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330</v>
      </c>
      <c r="BV19" s="187" t="s">
        <v>330</v>
      </c>
      <c r="BW19" s="156"/>
      <c r="BX19" s="126"/>
      <c r="BY19" s="131" t="s">
        <v>0</v>
      </c>
      <c r="BZ19" s="126"/>
      <c r="CA19" s="186" t="s">
        <v>330</v>
      </c>
      <c r="CB19" s="187" t="s">
        <v>330</v>
      </c>
      <c r="CC19" s="156"/>
      <c r="CD19" s="126"/>
      <c r="CE19" s="131" t="s">
        <v>0</v>
      </c>
      <c r="CF19" s="126"/>
      <c r="CG19" s="186" t="s">
        <v>330</v>
      </c>
      <c r="CH19" s="187" t="s">
        <v>330</v>
      </c>
      <c r="CI19" s="156"/>
      <c r="CJ19" s="126"/>
      <c r="CK19" s="131" t="s">
        <v>0</v>
      </c>
      <c r="CL19" s="126"/>
      <c r="CM19" s="186" t="s">
        <v>330</v>
      </c>
      <c r="CN19" s="187" t="s">
        <v>330</v>
      </c>
      <c r="CO19" s="156"/>
      <c r="CP19" s="126"/>
      <c r="CQ19" s="131" t="s">
        <v>0</v>
      </c>
      <c r="CR19" s="126"/>
      <c r="CS19" s="186" t="s">
        <v>330</v>
      </c>
      <c r="CT19" s="187" t="s">
        <v>330</v>
      </c>
      <c r="CU19" s="156"/>
      <c r="CV19" s="126"/>
      <c r="CW19" s="131" t="s">
        <v>0</v>
      </c>
      <c r="CX19" s="126"/>
      <c r="CY19" s="186" t="s">
        <v>330</v>
      </c>
      <c r="CZ19" s="187" t="s">
        <v>330</v>
      </c>
      <c r="DA19" s="156"/>
      <c r="DB19" s="126"/>
      <c r="DC19" s="131" t="s">
        <v>0</v>
      </c>
      <c r="DD19" s="126"/>
      <c r="DE19" s="186" t="s">
        <v>330</v>
      </c>
      <c r="DF19" s="187" t="s">
        <v>330</v>
      </c>
      <c r="DG19" s="156"/>
      <c r="DH19" s="126"/>
      <c r="DI19" s="131" t="s">
        <v>0</v>
      </c>
      <c r="DJ19" s="126"/>
      <c r="DK19" s="131"/>
      <c r="DL19" s="170"/>
      <c r="DM19" s="156"/>
      <c r="DN19" s="126"/>
      <c r="DO19" s="131" t="s">
        <v>0</v>
      </c>
      <c r="DP19" s="126"/>
      <c r="DQ19" s="131"/>
      <c r="DR19" s="170"/>
      <c r="DS19" s="156"/>
      <c r="DT19" s="126"/>
      <c r="DU19" s="131" t="s">
        <v>0</v>
      </c>
      <c r="DV19" s="126"/>
      <c r="DW19" s="131"/>
      <c r="DX19" s="170"/>
      <c r="DY19" s="156"/>
      <c r="DZ19" s="126"/>
      <c r="EA19" s="131" t="s">
        <v>0</v>
      </c>
      <c r="EB19" s="126"/>
      <c r="EC19" s="131"/>
      <c r="ED19" s="170"/>
      <c r="EE19" s="156"/>
      <c r="EF19" s="126"/>
      <c r="EG19" s="131" t="s">
        <v>0</v>
      </c>
      <c r="EH19" s="126"/>
      <c r="EI19" s="131"/>
      <c r="EJ19" s="170"/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330</v>
      </c>
      <c r="NV19" s="187" t="s">
        <v>330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243</v>
      </c>
      <c r="C20" s="125"/>
      <c r="D20" s="171">
        <v>2</v>
      </c>
      <c r="E20" s="176" t="s">
        <v>0</v>
      </c>
      <c r="F20" s="168">
        <v>3</v>
      </c>
      <c r="G20" s="176" t="s">
        <v>276</v>
      </c>
      <c r="H20" s="175" t="s">
        <v>278</v>
      </c>
      <c r="I20" s="25"/>
      <c r="J20" s="188">
        <v>1</v>
      </c>
      <c r="K20" s="188" t="s">
        <v>0</v>
      </c>
      <c r="L20" s="188">
        <v>2</v>
      </c>
      <c r="M20" s="186" t="s">
        <v>274</v>
      </c>
      <c r="N20" s="187" t="s">
        <v>263</v>
      </c>
      <c r="O20" s="149"/>
      <c r="P20" s="126">
        <v>2</v>
      </c>
      <c r="Q20" s="131" t="s">
        <v>0</v>
      </c>
      <c r="R20" s="126">
        <v>0</v>
      </c>
      <c r="S20" s="186" t="s">
        <v>256</v>
      </c>
      <c r="T20" s="187" t="s">
        <v>260</v>
      </c>
      <c r="U20" s="156"/>
      <c r="V20" s="126">
        <v>0</v>
      </c>
      <c r="W20" s="131" t="s">
        <v>0</v>
      </c>
      <c r="X20" s="126">
        <v>3</v>
      </c>
      <c r="Y20" s="186" t="s">
        <v>274</v>
      </c>
      <c r="Z20" s="187" t="s">
        <v>263</v>
      </c>
      <c r="AA20" s="156"/>
      <c r="AB20" s="126">
        <v>2</v>
      </c>
      <c r="AC20" s="131" t="s">
        <v>0</v>
      </c>
      <c r="AD20" s="126">
        <v>1</v>
      </c>
      <c r="AE20" s="193" t="s">
        <v>274</v>
      </c>
      <c r="AF20" s="194" t="s">
        <v>274</v>
      </c>
      <c r="AG20" s="156"/>
      <c r="AH20" s="126">
        <v>1</v>
      </c>
      <c r="AI20" s="131" t="s">
        <v>0</v>
      </c>
      <c r="AJ20" s="126">
        <v>1</v>
      </c>
      <c r="AK20" s="186" t="s">
        <v>278</v>
      </c>
      <c r="AL20" s="187" t="s">
        <v>273</v>
      </c>
      <c r="AM20" s="156"/>
      <c r="AN20" s="126">
        <v>0</v>
      </c>
      <c r="AO20" s="131" t="s">
        <v>0</v>
      </c>
      <c r="AP20" s="126">
        <v>2</v>
      </c>
      <c r="AQ20" s="186" t="s">
        <v>276</v>
      </c>
      <c r="AR20" s="187" t="s">
        <v>272</v>
      </c>
      <c r="AS20" s="156"/>
      <c r="AT20" s="126">
        <v>1</v>
      </c>
      <c r="AU20" s="131" t="s">
        <v>0</v>
      </c>
      <c r="AV20" s="126">
        <v>3</v>
      </c>
      <c r="AW20" s="186" t="s">
        <v>276</v>
      </c>
      <c r="AX20" s="187" t="s">
        <v>263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274</v>
      </c>
      <c r="BJ20" s="187" t="s">
        <v>278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275</v>
      </c>
      <c r="BV20" s="187" t="s">
        <v>258</v>
      </c>
      <c r="BW20" s="156"/>
      <c r="BX20" s="126">
        <v>2</v>
      </c>
      <c r="BY20" s="131" t="s">
        <v>0</v>
      </c>
      <c r="BZ20" s="126">
        <v>1</v>
      </c>
      <c r="CA20" s="131" t="s">
        <v>274</v>
      </c>
      <c r="CB20" s="170" t="s">
        <v>258</v>
      </c>
      <c r="CC20" s="156"/>
      <c r="CD20" s="126">
        <v>1</v>
      </c>
      <c r="CE20" s="131" t="s">
        <v>0</v>
      </c>
      <c r="CF20" s="126">
        <v>3</v>
      </c>
      <c r="CG20" s="186" t="s">
        <v>276</v>
      </c>
      <c r="CH20" s="187" t="s">
        <v>274</v>
      </c>
      <c r="CI20" s="156"/>
      <c r="CJ20" s="126">
        <v>0</v>
      </c>
      <c r="CK20" s="131" t="s">
        <v>0</v>
      </c>
      <c r="CL20" s="126">
        <v>1</v>
      </c>
      <c r="CM20" s="186" t="s">
        <v>273</v>
      </c>
      <c r="CN20" s="187" t="s">
        <v>274</v>
      </c>
      <c r="CO20" s="156"/>
      <c r="CP20" s="126">
        <v>2</v>
      </c>
      <c r="CQ20" s="131" t="s">
        <v>0</v>
      </c>
      <c r="CR20" s="126">
        <v>2</v>
      </c>
      <c r="CS20" s="186" t="s">
        <v>319</v>
      </c>
      <c r="CT20" s="187" t="s">
        <v>274</v>
      </c>
      <c r="CU20" s="156"/>
      <c r="CV20" s="126">
        <v>2</v>
      </c>
      <c r="CW20" s="131" t="s">
        <v>0</v>
      </c>
      <c r="CX20" s="126">
        <v>1</v>
      </c>
      <c r="CY20" s="186" t="s">
        <v>274</v>
      </c>
      <c r="CZ20" s="187" t="s">
        <v>274</v>
      </c>
      <c r="DA20" s="156"/>
      <c r="DB20" s="126">
        <v>0</v>
      </c>
      <c r="DC20" s="131" t="s">
        <v>0</v>
      </c>
      <c r="DD20" s="126">
        <v>2</v>
      </c>
      <c r="DE20" s="186" t="s">
        <v>273</v>
      </c>
      <c r="DF20" s="187" t="s">
        <v>263</v>
      </c>
      <c r="DG20" s="156"/>
      <c r="DH20" s="126"/>
      <c r="DI20" s="131" t="s">
        <v>0</v>
      </c>
      <c r="DJ20" s="126"/>
      <c r="DK20" s="131"/>
      <c r="DL20" s="170"/>
      <c r="DM20" s="156"/>
      <c r="DN20" s="126"/>
      <c r="DO20" s="131" t="s">
        <v>0</v>
      </c>
      <c r="DP20" s="126"/>
      <c r="DQ20" s="131"/>
      <c r="DR20" s="170"/>
      <c r="DS20" s="156"/>
      <c r="DT20" s="126"/>
      <c r="DU20" s="131" t="s">
        <v>0</v>
      </c>
      <c r="DV20" s="126"/>
      <c r="DW20" s="131"/>
      <c r="DX20" s="170"/>
      <c r="DY20" s="156"/>
      <c r="DZ20" s="126"/>
      <c r="EA20" s="131" t="s">
        <v>0</v>
      </c>
      <c r="EB20" s="126"/>
      <c r="EC20" s="131"/>
      <c r="ED20" s="170"/>
      <c r="EE20" s="156"/>
      <c r="EF20" s="126"/>
      <c r="EG20" s="131" t="s">
        <v>0</v>
      </c>
      <c r="EH20" s="126"/>
      <c r="EI20" s="131"/>
      <c r="EJ20" s="170"/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330</v>
      </c>
      <c r="NV20" s="187" t="s">
        <v>330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274</v>
      </c>
      <c r="H21" s="175" t="s">
        <v>260</v>
      </c>
      <c r="I21" s="25"/>
      <c r="J21" s="188">
        <v>0</v>
      </c>
      <c r="K21" s="188" t="s">
        <v>0</v>
      </c>
      <c r="L21" s="188">
        <v>3</v>
      </c>
      <c r="M21" s="186" t="s">
        <v>274</v>
      </c>
      <c r="N21" s="187" t="s">
        <v>263</v>
      </c>
      <c r="O21" s="149"/>
      <c r="P21" s="126">
        <v>3</v>
      </c>
      <c r="Q21" s="131" t="s">
        <v>0</v>
      </c>
      <c r="R21" s="126">
        <v>1</v>
      </c>
      <c r="S21" s="186" t="s">
        <v>276</v>
      </c>
      <c r="T21" s="187" t="s">
        <v>263</v>
      </c>
      <c r="U21" s="156"/>
      <c r="V21" s="126"/>
      <c r="W21" s="131" t="s">
        <v>0</v>
      </c>
      <c r="X21" s="126"/>
      <c r="Y21" s="186" t="s">
        <v>330</v>
      </c>
      <c r="Z21" s="187" t="s">
        <v>330</v>
      </c>
      <c r="AA21" s="156"/>
      <c r="AB21" s="126">
        <v>2</v>
      </c>
      <c r="AC21" s="131" t="s">
        <v>0</v>
      </c>
      <c r="AD21" s="126">
        <v>0</v>
      </c>
      <c r="AE21" s="193" t="s">
        <v>274</v>
      </c>
      <c r="AF21" s="194" t="s">
        <v>263</v>
      </c>
      <c r="AG21" s="156"/>
      <c r="AH21" s="126">
        <v>3</v>
      </c>
      <c r="AI21" s="131" t="s">
        <v>0</v>
      </c>
      <c r="AJ21" s="126">
        <v>1</v>
      </c>
      <c r="AK21" s="186" t="s">
        <v>274</v>
      </c>
      <c r="AL21" s="187" t="s">
        <v>263</v>
      </c>
      <c r="AM21" s="156"/>
      <c r="AN21" s="126">
        <v>0</v>
      </c>
      <c r="AO21" s="131" t="s">
        <v>0</v>
      </c>
      <c r="AP21" s="126">
        <v>3</v>
      </c>
      <c r="AQ21" s="186" t="s">
        <v>274</v>
      </c>
      <c r="AR21" s="187" t="s">
        <v>263</v>
      </c>
      <c r="AS21" s="156"/>
      <c r="AT21" s="126">
        <v>1</v>
      </c>
      <c r="AU21" s="131" t="s">
        <v>0</v>
      </c>
      <c r="AV21" s="126">
        <v>2</v>
      </c>
      <c r="AW21" s="186" t="s">
        <v>276</v>
      </c>
      <c r="AX21" s="187" t="s">
        <v>274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276</v>
      </c>
      <c r="BJ21" s="187" t="s">
        <v>274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274</v>
      </c>
      <c r="BV21" s="187" t="s">
        <v>263</v>
      </c>
      <c r="BW21" s="156"/>
      <c r="BX21" s="126">
        <v>3</v>
      </c>
      <c r="BY21" s="131" t="s">
        <v>0</v>
      </c>
      <c r="BZ21" s="126">
        <v>0</v>
      </c>
      <c r="CA21" s="131" t="s">
        <v>274</v>
      </c>
      <c r="CB21" s="170" t="s">
        <v>274</v>
      </c>
      <c r="CC21" s="156"/>
      <c r="CD21" s="126">
        <v>1</v>
      </c>
      <c r="CE21" s="131" t="s">
        <v>0</v>
      </c>
      <c r="CF21" s="126">
        <v>3</v>
      </c>
      <c r="CG21" s="186" t="s">
        <v>276</v>
      </c>
      <c r="CH21" s="187" t="s">
        <v>274</v>
      </c>
      <c r="CI21" s="156"/>
      <c r="CJ21" s="126">
        <v>0</v>
      </c>
      <c r="CK21" s="131" t="s">
        <v>0</v>
      </c>
      <c r="CL21" s="126">
        <v>2</v>
      </c>
      <c r="CM21" s="186" t="s">
        <v>276</v>
      </c>
      <c r="CN21" s="187" t="s">
        <v>274</v>
      </c>
      <c r="CO21" s="156"/>
      <c r="CP21" s="126">
        <v>1</v>
      </c>
      <c r="CQ21" s="131" t="s">
        <v>0</v>
      </c>
      <c r="CR21" s="126">
        <v>1</v>
      </c>
      <c r="CS21" s="186" t="s">
        <v>276</v>
      </c>
      <c r="CT21" s="187" t="s">
        <v>318</v>
      </c>
      <c r="CU21" s="156"/>
      <c r="CV21" s="126">
        <v>2</v>
      </c>
      <c r="CW21" s="131" t="s">
        <v>0</v>
      </c>
      <c r="CX21" s="126">
        <v>1</v>
      </c>
      <c r="CY21" s="186" t="s">
        <v>274</v>
      </c>
      <c r="CZ21" s="187" t="s">
        <v>274</v>
      </c>
      <c r="DA21" s="156"/>
      <c r="DB21" s="126">
        <v>0</v>
      </c>
      <c r="DC21" s="131" t="s">
        <v>0</v>
      </c>
      <c r="DD21" s="126">
        <v>2</v>
      </c>
      <c r="DE21" s="186" t="s">
        <v>274</v>
      </c>
      <c r="DF21" s="187" t="s">
        <v>274</v>
      </c>
      <c r="DG21" s="156"/>
      <c r="DH21" s="126"/>
      <c r="DI21" s="131" t="s">
        <v>0</v>
      </c>
      <c r="DJ21" s="126"/>
      <c r="DK21" s="131"/>
      <c r="DL21" s="170"/>
      <c r="DM21" s="156"/>
      <c r="DN21" s="126"/>
      <c r="DO21" s="131" t="s">
        <v>0</v>
      </c>
      <c r="DP21" s="126"/>
      <c r="DQ21" s="131"/>
      <c r="DR21" s="170"/>
      <c r="DS21" s="156"/>
      <c r="DT21" s="126"/>
      <c r="DU21" s="131" t="s">
        <v>0</v>
      </c>
      <c r="DV21" s="126"/>
      <c r="DW21" s="131"/>
      <c r="DX21" s="170"/>
      <c r="DY21" s="156"/>
      <c r="DZ21" s="126"/>
      <c r="EA21" s="131" t="s">
        <v>0</v>
      </c>
      <c r="EB21" s="126"/>
      <c r="EC21" s="131"/>
      <c r="ED21" s="170"/>
      <c r="EE21" s="156"/>
      <c r="EF21" s="126"/>
      <c r="EG21" s="131" t="s">
        <v>0</v>
      </c>
      <c r="EH21" s="126"/>
      <c r="EI21" s="131"/>
      <c r="EJ21" s="170"/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330</v>
      </c>
      <c r="NV21" s="187" t="s">
        <v>330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274</v>
      </c>
      <c r="H22" s="175" t="s">
        <v>273</v>
      </c>
      <c r="I22" s="25"/>
      <c r="J22" s="188">
        <v>0</v>
      </c>
      <c r="K22" s="188" t="s">
        <v>0</v>
      </c>
      <c r="L22" s="188">
        <v>3</v>
      </c>
      <c r="M22" s="186" t="s">
        <v>274</v>
      </c>
      <c r="N22" s="187" t="s">
        <v>278</v>
      </c>
      <c r="O22" s="149"/>
      <c r="P22" s="126">
        <v>2</v>
      </c>
      <c r="Q22" s="131" t="s">
        <v>0</v>
      </c>
      <c r="R22" s="126">
        <v>0</v>
      </c>
      <c r="S22" s="186" t="s">
        <v>276</v>
      </c>
      <c r="T22" s="187" t="s">
        <v>274</v>
      </c>
      <c r="U22" s="156"/>
      <c r="V22" s="126">
        <v>1</v>
      </c>
      <c r="W22" s="131" t="s">
        <v>0</v>
      </c>
      <c r="X22" s="126">
        <v>1</v>
      </c>
      <c r="Y22" s="186" t="s">
        <v>274</v>
      </c>
      <c r="Z22" s="187" t="s">
        <v>260</v>
      </c>
      <c r="AA22" s="156"/>
      <c r="AB22" s="126">
        <v>3</v>
      </c>
      <c r="AC22" s="131" t="s">
        <v>0</v>
      </c>
      <c r="AD22" s="126">
        <v>0</v>
      </c>
      <c r="AE22" s="193" t="s">
        <v>274</v>
      </c>
      <c r="AF22" s="194" t="s">
        <v>278</v>
      </c>
      <c r="AG22" s="156"/>
      <c r="AH22" s="126">
        <v>4</v>
      </c>
      <c r="AI22" s="131" t="s">
        <v>0</v>
      </c>
      <c r="AJ22" s="126">
        <v>0</v>
      </c>
      <c r="AK22" s="186" t="s">
        <v>274</v>
      </c>
      <c r="AL22" s="187" t="s">
        <v>274</v>
      </c>
      <c r="AM22" s="156"/>
      <c r="AN22" s="126">
        <v>0</v>
      </c>
      <c r="AO22" s="131" t="s">
        <v>0</v>
      </c>
      <c r="AP22" s="126">
        <v>1</v>
      </c>
      <c r="AQ22" s="186" t="s">
        <v>276</v>
      </c>
      <c r="AR22" s="187" t="s">
        <v>263</v>
      </c>
      <c r="AS22" s="156"/>
      <c r="AT22" s="126">
        <v>2</v>
      </c>
      <c r="AU22" s="131" t="s">
        <v>0</v>
      </c>
      <c r="AV22" s="126">
        <v>2</v>
      </c>
      <c r="AW22" s="186" t="s">
        <v>275</v>
      </c>
      <c r="AX22" s="187" t="s">
        <v>274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274</v>
      </c>
      <c r="BJ22" s="187" t="s">
        <v>266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275</v>
      </c>
      <c r="BV22" s="187" t="s">
        <v>263</v>
      </c>
      <c r="BW22" s="156"/>
      <c r="BX22" s="126">
        <v>2</v>
      </c>
      <c r="BY22" s="131" t="s">
        <v>0</v>
      </c>
      <c r="BZ22" s="126">
        <v>0</v>
      </c>
      <c r="CA22" s="131" t="s">
        <v>276</v>
      </c>
      <c r="CB22" s="170" t="s">
        <v>258</v>
      </c>
      <c r="CC22" s="156"/>
      <c r="CD22" s="126"/>
      <c r="CE22" s="131" t="s">
        <v>0</v>
      </c>
      <c r="CF22" s="126"/>
      <c r="CG22" s="186" t="s">
        <v>330</v>
      </c>
      <c r="CH22" s="187" t="s">
        <v>330</v>
      </c>
      <c r="CI22" s="156"/>
      <c r="CJ22" s="126">
        <v>1</v>
      </c>
      <c r="CK22" s="131" t="s">
        <v>0</v>
      </c>
      <c r="CL22" s="126">
        <v>2</v>
      </c>
      <c r="CM22" s="186" t="s">
        <v>275</v>
      </c>
      <c r="CN22" s="187" t="s">
        <v>266</v>
      </c>
      <c r="CO22" s="156"/>
      <c r="CP22" s="126">
        <v>1</v>
      </c>
      <c r="CQ22" s="131" t="s">
        <v>0</v>
      </c>
      <c r="CR22" s="126">
        <v>2</v>
      </c>
      <c r="CS22" s="186" t="s">
        <v>319</v>
      </c>
      <c r="CT22" s="187" t="s">
        <v>318</v>
      </c>
      <c r="CU22" s="156"/>
      <c r="CV22" s="126">
        <v>2</v>
      </c>
      <c r="CW22" s="131" t="s">
        <v>0</v>
      </c>
      <c r="CX22" s="126">
        <v>0</v>
      </c>
      <c r="CY22" s="186" t="s">
        <v>274</v>
      </c>
      <c r="CZ22" s="187" t="s">
        <v>276</v>
      </c>
      <c r="DA22" s="156"/>
      <c r="DB22" s="126">
        <v>1</v>
      </c>
      <c r="DC22" s="131" t="s">
        <v>0</v>
      </c>
      <c r="DD22" s="126">
        <v>2</v>
      </c>
      <c r="DE22" s="186" t="s">
        <v>273</v>
      </c>
      <c r="DF22" s="187" t="s">
        <v>263</v>
      </c>
      <c r="DG22" s="156"/>
      <c r="DH22" s="126"/>
      <c r="DI22" s="131" t="s">
        <v>0</v>
      </c>
      <c r="DJ22" s="126"/>
      <c r="DK22" s="131"/>
      <c r="DL22" s="170"/>
      <c r="DM22" s="156"/>
      <c r="DN22" s="126"/>
      <c r="DO22" s="131" t="s">
        <v>0</v>
      </c>
      <c r="DP22" s="126"/>
      <c r="DQ22" s="131"/>
      <c r="DR22" s="170"/>
      <c r="DS22" s="156"/>
      <c r="DT22" s="126"/>
      <c r="DU22" s="131" t="s">
        <v>0</v>
      </c>
      <c r="DV22" s="126"/>
      <c r="DW22" s="131"/>
      <c r="DX22" s="170"/>
      <c r="DY22" s="156"/>
      <c r="DZ22" s="126"/>
      <c r="EA22" s="131" t="s">
        <v>0</v>
      </c>
      <c r="EB22" s="126"/>
      <c r="EC22" s="131"/>
      <c r="ED22" s="170"/>
      <c r="EE22" s="156"/>
      <c r="EF22" s="126"/>
      <c r="EG22" s="131" t="s">
        <v>0</v>
      </c>
      <c r="EH22" s="126"/>
      <c r="EI22" s="131"/>
      <c r="EJ22" s="170"/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330</v>
      </c>
      <c r="NV22" s="187" t="s">
        <v>330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269</v>
      </c>
      <c r="H23" s="184" t="s">
        <v>263</v>
      </c>
      <c r="I23" s="25"/>
      <c r="J23" s="188">
        <v>1</v>
      </c>
      <c r="K23" s="188" t="s">
        <v>0</v>
      </c>
      <c r="L23" s="188">
        <v>3</v>
      </c>
      <c r="M23" s="186" t="s">
        <v>274</v>
      </c>
      <c r="N23" s="187" t="s">
        <v>274</v>
      </c>
      <c r="O23" s="149"/>
      <c r="P23" s="126">
        <v>3</v>
      </c>
      <c r="Q23" s="131" t="s">
        <v>0</v>
      </c>
      <c r="R23" s="126">
        <v>1</v>
      </c>
      <c r="S23" s="186" t="s">
        <v>274</v>
      </c>
      <c r="T23" s="187" t="s">
        <v>274</v>
      </c>
      <c r="U23" s="156"/>
      <c r="V23" s="126">
        <v>0</v>
      </c>
      <c r="W23" s="131" t="s">
        <v>0</v>
      </c>
      <c r="X23" s="126">
        <v>3</v>
      </c>
      <c r="Y23" s="186" t="s">
        <v>274</v>
      </c>
      <c r="Z23" s="187" t="s">
        <v>274</v>
      </c>
      <c r="AA23" s="156"/>
      <c r="AB23" s="126">
        <v>2</v>
      </c>
      <c r="AC23" s="131" t="s">
        <v>0</v>
      </c>
      <c r="AD23" s="126">
        <v>0</v>
      </c>
      <c r="AE23" s="193" t="s">
        <v>274</v>
      </c>
      <c r="AF23" s="194" t="s">
        <v>274</v>
      </c>
      <c r="AG23" s="156"/>
      <c r="AH23" s="126">
        <v>3</v>
      </c>
      <c r="AI23" s="131" t="s">
        <v>0</v>
      </c>
      <c r="AJ23" s="126">
        <v>0</v>
      </c>
      <c r="AK23" s="186" t="s">
        <v>274</v>
      </c>
      <c r="AL23" s="187" t="s">
        <v>274</v>
      </c>
      <c r="AM23" s="156"/>
      <c r="AN23" s="126">
        <v>0</v>
      </c>
      <c r="AO23" s="131" t="s">
        <v>0</v>
      </c>
      <c r="AP23" s="126">
        <v>3</v>
      </c>
      <c r="AQ23" s="186" t="s">
        <v>274</v>
      </c>
      <c r="AR23" s="187" t="s">
        <v>274</v>
      </c>
      <c r="AS23" s="156"/>
      <c r="AT23" s="126">
        <v>1</v>
      </c>
      <c r="AU23" s="131" t="s">
        <v>0</v>
      </c>
      <c r="AV23" s="126">
        <v>4</v>
      </c>
      <c r="AW23" s="186" t="s">
        <v>276</v>
      </c>
      <c r="AX23" s="187" t="s">
        <v>274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276</v>
      </c>
      <c r="BJ23" s="187" t="s">
        <v>274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275</v>
      </c>
      <c r="BV23" s="187" t="s">
        <v>274</v>
      </c>
      <c r="BW23" s="156"/>
      <c r="BX23" s="126">
        <v>3</v>
      </c>
      <c r="BY23" s="131" t="s">
        <v>0</v>
      </c>
      <c r="BZ23" s="126">
        <v>0</v>
      </c>
      <c r="CA23" s="131" t="s">
        <v>276</v>
      </c>
      <c r="CB23" s="170" t="s">
        <v>275</v>
      </c>
      <c r="CC23" s="156"/>
      <c r="CD23" s="126">
        <v>1</v>
      </c>
      <c r="CE23" s="131" t="s">
        <v>0</v>
      </c>
      <c r="CF23" s="126">
        <v>2</v>
      </c>
      <c r="CG23" s="186" t="s">
        <v>276</v>
      </c>
      <c r="CH23" s="187" t="s">
        <v>273</v>
      </c>
      <c r="CI23" s="156"/>
      <c r="CJ23" s="126">
        <v>0</v>
      </c>
      <c r="CK23" s="131" t="s">
        <v>0</v>
      </c>
      <c r="CL23" s="126">
        <v>2</v>
      </c>
      <c r="CM23" s="186" t="s">
        <v>273</v>
      </c>
      <c r="CN23" s="187" t="s">
        <v>275</v>
      </c>
      <c r="CO23" s="156"/>
      <c r="CP23" s="126">
        <v>3</v>
      </c>
      <c r="CQ23" s="131" t="s">
        <v>0</v>
      </c>
      <c r="CR23" s="126">
        <v>2</v>
      </c>
      <c r="CS23" s="186" t="s">
        <v>273</v>
      </c>
      <c r="CT23" s="187" t="s">
        <v>274</v>
      </c>
      <c r="CU23" s="156"/>
      <c r="CV23" s="126">
        <v>2</v>
      </c>
      <c r="CW23" s="131" t="s">
        <v>0</v>
      </c>
      <c r="CX23" s="126">
        <v>0</v>
      </c>
      <c r="CY23" s="186" t="s">
        <v>276</v>
      </c>
      <c r="CZ23" s="187" t="s">
        <v>273</v>
      </c>
      <c r="DA23" s="156"/>
      <c r="DB23" s="126">
        <v>0</v>
      </c>
      <c r="DC23" s="131" t="s">
        <v>0</v>
      </c>
      <c r="DD23" s="126">
        <v>3</v>
      </c>
      <c r="DE23" s="186" t="s">
        <v>274</v>
      </c>
      <c r="DF23" s="187" t="s">
        <v>274</v>
      </c>
      <c r="DG23" s="156"/>
      <c r="DH23" s="126"/>
      <c r="DI23" s="131" t="s">
        <v>0</v>
      </c>
      <c r="DJ23" s="126"/>
      <c r="DK23" s="131"/>
      <c r="DL23" s="170"/>
      <c r="DM23" s="156"/>
      <c r="DN23" s="126"/>
      <c r="DO23" s="131" t="s">
        <v>0</v>
      </c>
      <c r="DP23" s="126"/>
      <c r="DQ23" s="131"/>
      <c r="DR23" s="170"/>
      <c r="DS23" s="156"/>
      <c r="DT23" s="126"/>
      <c r="DU23" s="131" t="s">
        <v>0</v>
      </c>
      <c r="DV23" s="126"/>
      <c r="DW23" s="131"/>
      <c r="DX23" s="170"/>
      <c r="DY23" s="156"/>
      <c r="DZ23" s="126"/>
      <c r="EA23" s="131" t="s">
        <v>0</v>
      </c>
      <c r="EB23" s="126"/>
      <c r="EC23" s="131"/>
      <c r="ED23" s="170"/>
      <c r="EE23" s="156"/>
      <c r="EF23" s="126"/>
      <c r="EG23" s="131" t="s">
        <v>0</v>
      </c>
      <c r="EH23" s="126"/>
      <c r="EI23" s="131"/>
      <c r="EJ23" s="170"/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330</v>
      </c>
      <c r="NV23" s="187" t="s">
        <v>330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274</v>
      </c>
      <c r="H24" s="175" t="s">
        <v>265</v>
      </c>
      <c r="I24" s="25"/>
      <c r="J24" s="188"/>
      <c r="K24" s="188" t="s">
        <v>0</v>
      </c>
      <c r="L24" s="188"/>
      <c r="M24" s="186" t="s">
        <v>330</v>
      </c>
      <c r="N24" s="187" t="s">
        <v>330</v>
      </c>
      <c r="O24" s="149"/>
      <c r="P24" s="126">
        <v>3</v>
      </c>
      <c r="Q24" s="131" t="s">
        <v>0</v>
      </c>
      <c r="R24" s="126">
        <v>0</v>
      </c>
      <c r="S24" s="186" t="s">
        <v>274</v>
      </c>
      <c r="T24" s="187" t="s">
        <v>278</v>
      </c>
      <c r="U24" s="156"/>
      <c r="V24" s="126">
        <v>0</v>
      </c>
      <c r="W24" s="131" t="s">
        <v>0</v>
      </c>
      <c r="X24" s="126">
        <v>3</v>
      </c>
      <c r="Y24" s="186" t="s">
        <v>274</v>
      </c>
      <c r="Z24" s="187" t="s">
        <v>278</v>
      </c>
      <c r="AA24" s="156"/>
      <c r="AB24" s="126">
        <v>3</v>
      </c>
      <c r="AC24" s="131" t="s">
        <v>0</v>
      </c>
      <c r="AD24" s="126">
        <v>0</v>
      </c>
      <c r="AE24" s="193" t="s">
        <v>274</v>
      </c>
      <c r="AF24" s="194" t="s">
        <v>278</v>
      </c>
      <c r="AG24" s="156"/>
      <c r="AH24" s="126">
        <v>3</v>
      </c>
      <c r="AI24" s="131" t="s">
        <v>0</v>
      </c>
      <c r="AJ24" s="126">
        <v>0</v>
      </c>
      <c r="AK24" s="186" t="s">
        <v>274</v>
      </c>
      <c r="AL24" s="187" t="s">
        <v>278</v>
      </c>
      <c r="AM24" s="156"/>
      <c r="AN24" s="126">
        <v>0</v>
      </c>
      <c r="AO24" s="131" t="s">
        <v>0</v>
      </c>
      <c r="AP24" s="126">
        <v>3</v>
      </c>
      <c r="AQ24" s="186" t="s">
        <v>274</v>
      </c>
      <c r="AR24" s="187" t="s">
        <v>278</v>
      </c>
      <c r="AS24" s="156"/>
      <c r="AT24" s="126">
        <v>0</v>
      </c>
      <c r="AU24" s="131" t="s">
        <v>0</v>
      </c>
      <c r="AV24" s="126">
        <v>3</v>
      </c>
      <c r="AW24" s="186" t="s">
        <v>274</v>
      </c>
      <c r="AX24" s="187" t="s">
        <v>278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274</v>
      </c>
      <c r="BJ24" s="187" t="s">
        <v>278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274</v>
      </c>
      <c r="BV24" s="187" t="s">
        <v>278</v>
      </c>
      <c r="BW24" s="156"/>
      <c r="BX24" s="126">
        <v>3</v>
      </c>
      <c r="BY24" s="131" t="s">
        <v>0</v>
      </c>
      <c r="BZ24" s="126">
        <v>0</v>
      </c>
      <c r="CA24" s="131" t="s">
        <v>274</v>
      </c>
      <c r="CB24" s="170" t="s">
        <v>278</v>
      </c>
      <c r="CC24" s="156"/>
      <c r="CD24" s="126">
        <v>1</v>
      </c>
      <c r="CE24" s="131" t="s">
        <v>0</v>
      </c>
      <c r="CF24" s="126">
        <v>3</v>
      </c>
      <c r="CG24" s="186" t="s">
        <v>274</v>
      </c>
      <c r="CH24" s="187" t="s">
        <v>278</v>
      </c>
      <c r="CI24" s="156"/>
      <c r="CJ24" s="126">
        <v>1</v>
      </c>
      <c r="CK24" s="131" t="s">
        <v>0</v>
      </c>
      <c r="CL24" s="126">
        <v>3</v>
      </c>
      <c r="CM24" s="186" t="s">
        <v>275</v>
      </c>
      <c r="CN24" s="187" t="s">
        <v>273</v>
      </c>
      <c r="CO24" s="156"/>
      <c r="CP24" s="126">
        <v>3</v>
      </c>
      <c r="CQ24" s="131" t="s">
        <v>0</v>
      </c>
      <c r="CR24" s="126">
        <v>1</v>
      </c>
      <c r="CS24" s="186" t="s">
        <v>274</v>
      </c>
      <c r="CT24" s="187" t="s">
        <v>273</v>
      </c>
      <c r="CU24" s="156"/>
      <c r="CV24" s="126">
        <v>3</v>
      </c>
      <c r="CW24" s="131" t="s">
        <v>0</v>
      </c>
      <c r="CX24" s="126">
        <v>0</v>
      </c>
      <c r="CY24" s="186" t="s">
        <v>274</v>
      </c>
      <c r="CZ24" s="187" t="s">
        <v>275</v>
      </c>
      <c r="DA24" s="156"/>
      <c r="DB24" s="126">
        <v>0</v>
      </c>
      <c r="DC24" s="131" t="s">
        <v>0</v>
      </c>
      <c r="DD24" s="126">
        <v>3</v>
      </c>
      <c r="DE24" s="186" t="s">
        <v>273</v>
      </c>
      <c r="DF24" s="187" t="s">
        <v>265</v>
      </c>
      <c r="DG24" s="156"/>
      <c r="DH24" s="126"/>
      <c r="DI24" s="131" t="s">
        <v>0</v>
      </c>
      <c r="DJ24" s="126"/>
      <c r="DK24" s="131"/>
      <c r="DL24" s="170"/>
      <c r="DM24" s="156"/>
      <c r="DN24" s="126"/>
      <c r="DO24" s="131" t="s">
        <v>0</v>
      </c>
      <c r="DP24" s="126"/>
      <c r="DQ24" s="131"/>
      <c r="DR24" s="170"/>
      <c r="DS24" s="156"/>
      <c r="DT24" s="126"/>
      <c r="DU24" s="131" t="s">
        <v>0</v>
      </c>
      <c r="DV24" s="126"/>
      <c r="DW24" s="131"/>
      <c r="DX24" s="170"/>
      <c r="DY24" s="156"/>
      <c r="DZ24" s="126"/>
      <c r="EA24" s="131" t="s">
        <v>0</v>
      </c>
      <c r="EB24" s="126"/>
      <c r="EC24" s="131"/>
      <c r="ED24" s="170"/>
      <c r="EE24" s="156"/>
      <c r="EF24" s="126"/>
      <c r="EG24" s="131" t="s">
        <v>0</v>
      </c>
      <c r="EH24" s="126"/>
      <c r="EI24" s="131"/>
      <c r="EJ24" s="170"/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330</v>
      </c>
      <c r="NV24" s="187" t="s">
        <v>330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226</v>
      </c>
      <c r="C25" s="125"/>
      <c r="D25" s="171"/>
      <c r="E25" s="176" t="s">
        <v>0</v>
      </c>
      <c r="F25" s="168"/>
      <c r="G25" s="182" t="s">
        <v>330</v>
      </c>
      <c r="H25" s="183" t="s">
        <v>330</v>
      </c>
      <c r="I25" s="25"/>
      <c r="J25" s="188">
        <v>0</v>
      </c>
      <c r="K25" s="188" t="s">
        <v>0</v>
      </c>
      <c r="L25" s="188">
        <v>3</v>
      </c>
      <c r="M25" s="186" t="s">
        <v>274</v>
      </c>
      <c r="N25" s="187" t="s">
        <v>263</v>
      </c>
      <c r="O25" s="149"/>
      <c r="P25" s="126">
        <v>3</v>
      </c>
      <c r="Q25" s="131" t="s">
        <v>0</v>
      </c>
      <c r="R25" s="126">
        <v>0</v>
      </c>
      <c r="S25" s="186" t="s">
        <v>278</v>
      </c>
      <c r="T25" s="187" t="s">
        <v>274</v>
      </c>
      <c r="U25" s="156"/>
      <c r="V25" s="126">
        <v>1</v>
      </c>
      <c r="W25" s="131" t="s">
        <v>0</v>
      </c>
      <c r="X25" s="126">
        <v>3</v>
      </c>
      <c r="Y25" s="186" t="s">
        <v>273</v>
      </c>
      <c r="Z25" s="187" t="s">
        <v>260</v>
      </c>
      <c r="AA25" s="156"/>
      <c r="AB25" s="126">
        <v>4</v>
      </c>
      <c r="AC25" s="131" t="s">
        <v>0</v>
      </c>
      <c r="AD25" s="126">
        <v>1</v>
      </c>
      <c r="AE25" s="193" t="s">
        <v>274</v>
      </c>
      <c r="AF25" s="194" t="s">
        <v>278</v>
      </c>
      <c r="AG25" s="156"/>
      <c r="AH25" s="126">
        <v>3</v>
      </c>
      <c r="AI25" s="131" t="s">
        <v>0</v>
      </c>
      <c r="AJ25" s="126">
        <v>1</v>
      </c>
      <c r="AK25" s="186" t="s">
        <v>274</v>
      </c>
      <c r="AL25" s="187" t="s">
        <v>278</v>
      </c>
      <c r="AM25" s="156"/>
      <c r="AN25" s="126">
        <v>0</v>
      </c>
      <c r="AO25" s="131" t="s">
        <v>0</v>
      </c>
      <c r="AP25" s="126">
        <v>2</v>
      </c>
      <c r="AQ25" s="186" t="s">
        <v>274</v>
      </c>
      <c r="AR25" s="187" t="s">
        <v>260</v>
      </c>
      <c r="AS25" s="156"/>
      <c r="AT25" s="126">
        <v>0</v>
      </c>
      <c r="AU25" s="131" t="s">
        <v>0</v>
      </c>
      <c r="AV25" s="126">
        <v>1</v>
      </c>
      <c r="AW25" s="186" t="s">
        <v>274</v>
      </c>
      <c r="AX25" s="187" t="s">
        <v>276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276</v>
      </c>
      <c r="BJ25" s="187" t="s">
        <v>274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278</v>
      </c>
      <c r="BV25" s="187" t="s">
        <v>274</v>
      </c>
      <c r="BW25" s="156"/>
      <c r="BX25" s="126">
        <v>4</v>
      </c>
      <c r="BY25" s="131" t="s">
        <v>0</v>
      </c>
      <c r="BZ25" s="126">
        <v>1</v>
      </c>
      <c r="CA25" s="131" t="s">
        <v>275</v>
      </c>
      <c r="CB25" s="170" t="s">
        <v>278</v>
      </c>
      <c r="CC25" s="156"/>
      <c r="CD25" s="126">
        <v>2</v>
      </c>
      <c r="CE25" s="131" t="s">
        <v>0</v>
      </c>
      <c r="CF25" s="126">
        <v>2</v>
      </c>
      <c r="CG25" s="186" t="s">
        <v>275</v>
      </c>
      <c r="CH25" s="187" t="s">
        <v>278</v>
      </c>
      <c r="CI25" s="156"/>
      <c r="CJ25" s="126">
        <v>1</v>
      </c>
      <c r="CK25" s="131" t="s">
        <v>0</v>
      </c>
      <c r="CL25" s="126">
        <v>3</v>
      </c>
      <c r="CM25" s="186" t="s">
        <v>274</v>
      </c>
      <c r="CN25" s="187" t="s">
        <v>274</v>
      </c>
      <c r="CO25" s="156"/>
      <c r="CP25" s="126">
        <v>1</v>
      </c>
      <c r="CQ25" s="131" t="s">
        <v>0</v>
      </c>
      <c r="CR25" s="126">
        <v>4</v>
      </c>
      <c r="CS25" s="186" t="s">
        <v>319</v>
      </c>
      <c r="CT25" s="187" t="s">
        <v>318</v>
      </c>
      <c r="CU25" s="156"/>
      <c r="CV25" s="126">
        <v>2</v>
      </c>
      <c r="CW25" s="131" t="s">
        <v>0</v>
      </c>
      <c r="CX25" s="126">
        <v>1</v>
      </c>
      <c r="CY25" s="186" t="s">
        <v>276</v>
      </c>
      <c r="CZ25" s="187" t="s">
        <v>273</v>
      </c>
      <c r="DA25" s="156"/>
      <c r="DB25" s="126">
        <v>1</v>
      </c>
      <c r="DC25" s="131" t="s">
        <v>0</v>
      </c>
      <c r="DD25" s="126">
        <v>3</v>
      </c>
      <c r="DE25" s="186" t="s">
        <v>273</v>
      </c>
      <c r="DF25" s="187" t="s">
        <v>274</v>
      </c>
      <c r="DG25" s="156"/>
      <c r="DH25" s="126"/>
      <c r="DI25" s="131" t="s">
        <v>0</v>
      </c>
      <c r="DJ25" s="126"/>
      <c r="DK25" s="131"/>
      <c r="DL25" s="170"/>
      <c r="DM25" s="156"/>
      <c r="DN25" s="126"/>
      <c r="DO25" s="131" t="s">
        <v>0</v>
      </c>
      <c r="DP25" s="126"/>
      <c r="DQ25" s="131"/>
      <c r="DR25" s="170"/>
      <c r="DS25" s="156"/>
      <c r="DT25" s="126"/>
      <c r="DU25" s="131" t="s">
        <v>0</v>
      </c>
      <c r="DV25" s="126"/>
      <c r="DW25" s="131"/>
      <c r="DX25" s="170"/>
      <c r="DY25" s="156"/>
      <c r="DZ25" s="126"/>
      <c r="EA25" s="131" t="s">
        <v>0</v>
      </c>
      <c r="EB25" s="126"/>
      <c r="EC25" s="131"/>
      <c r="ED25" s="170"/>
      <c r="EE25" s="156"/>
      <c r="EF25" s="126"/>
      <c r="EG25" s="131" t="s">
        <v>0</v>
      </c>
      <c r="EH25" s="126"/>
      <c r="EI25" s="131"/>
      <c r="EJ25" s="170"/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330</v>
      </c>
      <c r="NV25" s="187" t="s">
        <v>330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239</v>
      </c>
      <c r="C26" s="125"/>
      <c r="D26" s="171">
        <v>2</v>
      </c>
      <c r="E26" s="176" t="s">
        <v>0</v>
      </c>
      <c r="F26" s="168">
        <v>2</v>
      </c>
      <c r="G26" s="176" t="s">
        <v>274</v>
      </c>
      <c r="H26" s="175" t="s">
        <v>263</v>
      </c>
      <c r="I26" s="25"/>
      <c r="J26" s="188">
        <v>0</v>
      </c>
      <c r="K26" s="188" t="s">
        <v>0</v>
      </c>
      <c r="L26" s="188">
        <v>3</v>
      </c>
      <c r="M26" s="186" t="s">
        <v>276</v>
      </c>
      <c r="N26" s="187" t="s">
        <v>274</v>
      </c>
      <c r="O26" s="149"/>
      <c r="P26" s="126"/>
      <c r="Q26" s="131" t="s">
        <v>0</v>
      </c>
      <c r="R26" s="126"/>
      <c r="S26" s="186" t="s">
        <v>330</v>
      </c>
      <c r="T26" s="187" t="s">
        <v>330</v>
      </c>
      <c r="U26" s="156"/>
      <c r="V26" s="126">
        <v>1</v>
      </c>
      <c r="W26" s="131" t="s">
        <v>0</v>
      </c>
      <c r="X26" s="126">
        <v>2</v>
      </c>
      <c r="Y26" s="186" t="s">
        <v>274</v>
      </c>
      <c r="Z26" s="187" t="s">
        <v>272</v>
      </c>
      <c r="AA26" s="156"/>
      <c r="AB26" s="126">
        <v>3</v>
      </c>
      <c r="AC26" s="131" t="s">
        <v>0</v>
      </c>
      <c r="AD26" s="126">
        <v>1</v>
      </c>
      <c r="AE26" s="193" t="s">
        <v>274</v>
      </c>
      <c r="AF26" s="194" t="s">
        <v>278</v>
      </c>
      <c r="AG26" s="156"/>
      <c r="AH26" s="126">
        <v>3</v>
      </c>
      <c r="AI26" s="131" t="s">
        <v>0</v>
      </c>
      <c r="AJ26" s="126">
        <v>1</v>
      </c>
      <c r="AK26" s="186" t="s">
        <v>274</v>
      </c>
      <c r="AL26" s="187" t="s">
        <v>273</v>
      </c>
      <c r="AM26" s="156"/>
      <c r="AN26" s="126">
        <v>0</v>
      </c>
      <c r="AO26" s="131" t="s">
        <v>0</v>
      </c>
      <c r="AP26" s="126">
        <v>2</v>
      </c>
      <c r="AQ26" s="186" t="s">
        <v>274</v>
      </c>
      <c r="AR26" s="187" t="s">
        <v>272</v>
      </c>
      <c r="AS26" s="156"/>
      <c r="AT26" s="126">
        <v>1</v>
      </c>
      <c r="AU26" s="131" t="s">
        <v>0</v>
      </c>
      <c r="AV26" s="126">
        <v>1</v>
      </c>
      <c r="AW26" s="186" t="s">
        <v>276</v>
      </c>
      <c r="AX26" s="187" t="s">
        <v>274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330</v>
      </c>
      <c r="BJ26" s="187" t="s">
        <v>330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274</v>
      </c>
      <c r="BV26" s="187" t="s">
        <v>263</v>
      </c>
      <c r="BW26" s="156"/>
      <c r="BX26" s="126">
        <v>3</v>
      </c>
      <c r="BY26" s="131" t="s">
        <v>0</v>
      </c>
      <c r="BZ26" s="126">
        <v>1</v>
      </c>
      <c r="CA26" s="131" t="s">
        <v>278</v>
      </c>
      <c r="CB26" s="170" t="s">
        <v>275</v>
      </c>
      <c r="CC26" s="156"/>
      <c r="CD26" s="126"/>
      <c r="CE26" s="131" t="s">
        <v>0</v>
      </c>
      <c r="CF26" s="126"/>
      <c r="CG26" s="186" t="s">
        <v>330</v>
      </c>
      <c r="CH26" s="187" t="s">
        <v>330</v>
      </c>
      <c r="CI26" s="156"/>
      <c r="CJ26" s="126"/>
      <c r="CK26" s="131" t="s">
        <v>0</v>
      </c>
      <c r="CL26" s="126"/>
      <c r="CM26" s="186" t="s">
        <v>330</v>
      </c>
      <c r="CN26" s="187" t="s">
        <v>330</v>
      </c>
      <c r="CO26" s="156"/>
      <c r="CP26" s="126">
        <v>2</v>
      </c>
      <c r="CQ26" s="131" t="s">
        <v>0</v>
      </c>
      <c r="CR26" s="126">
        <v>1</v>
      </c>
      <c r="CS26" s="186" t="s">
        <v>274</v>
      </c>
      <c r="CT26" s="187" t="s">
        <v>272</v>
      </c>
      <c r="CU26" s="156"/>
      <c r="CV26" s="126">
        <v>2</v>
      </c>
      <c r="CW26" s="131" t="s">
        <v>0</v>
      </c>
      <c r="CX26" s="126">
        <v>1</v>
      </c>
      <c r="CY26" s="186" t="s">
        <v>274</v>
      </c>
      <c r="CZ26" s="187" t="s">
        <v>263</v>
      </c>
      <c r="DA26" s="156"/>
      <c r="DB26" s="126"/>
      <c r="DC26" s="131" t="s">
        <v>0</v>
      </c>
      <c r="DD26" s="126"/>
      <c r="DE26" s="186" t="s">
        <v>330</v>
      </c>
      <c r="DF26" s="187" t="s">
        <v>330</v>
      </c>
      <c r="DG26" s="156"/>
      <c r="DH26" s="126"/>
      <c r="DI26" s="131" t="s">
        <v>0</v>
      </c>
      <c r="DJ26" s="126"/>
      <c r="DK26" s="131"/>
      <c r="DL26" s="170"/>
      <c r="DM26" s="156"/>
      <c r="DN26" s="126"/>
      <c r="DO26" s="131" t="s">
        <v>0</v>
      </c>
      <c r="DP26" s="126"/>
      <c r="DQ26" s="131"/>
      <c r="DR26" s="170"/>
      <c r="DS26" s="156"/>
      <c r="DT26" s="126"/>
      <c r="DU26" s="131" t="s">
        <v>0</v>
      </c>
      <c r="DV26" s="126"/>
      <c r="DW26" s="131"/>
      <c r="DX26" s="170"/>
      <c r="DY26" s="156"/>
      <c r="DZ26" s="126"/>
      <c r="EA26" s="131" t="s">
        <v>0</v>
      </c>
      <c r="EB26" s="126"/>
      <c r="EC26" s="131"/>
      <c r="ED26" s="170"/>
      <c r="EE26" s="156"/>
      <c r="EF26" s="126"/>
      <c r="EG26" s="131" t="s">
        <v>0</v>
      </c>
      <c r="EH26" s="126"/>
      <c r="EI26" s="131"/>
      <c r="EJ26" s="170"/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330</v>
      </c>
      <c r="NV26" s="187" t="s">
        <v>330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278</v>
      </c>
      <c r="H27" s="184" t="s">
        <v>269</v>
      </c>
      <c r="I27" s="25"/>
      <c r="J27" s="188">
        <v>0</v>
      </c>
      <c r="K27" s="188" t="s">
        <v>0</v>
      </c>
      <c r="L27" s="188">
        <v>3</v>
      </c>
      <c r="M27" s="186" t="s">
        <v>276</v>
      </c>
      <c r="N27" s="187" t="s">
        <v>266</v>
      </c>
      <c r="O27" s="149"/>
      <c r="P27" s="126">
        <v>4</v>
      </c>
      <c r="Q27" s="131" t="s">
        <v>0</v>
      </c>
      <c r="R27" s="126">
        <v>0</v>
      </c>
      <c r="S27" s="186" t="s">
        <v>276</v>
      </c>
      <c r="T27" s="187" t="s">
        <v>268</v>
      </c>
      <c r="U27" s="156"/>
      <c r="V27" s="126">
        <v>0</v>
      </c>
      <c r="W27" s="131" t="s">
        <v>0</v>
      </c>
      <c r="X27" s="126">
        <v>3</v>
      </c>
      <c r="Y27" s="186" t="s">
        <v>274</v>
      </c>
      <c r="Z27" s="187" t="s">
        <v>330</v>
      </c>
      <c r="AA27" s="156"/>
      <c r="AB27" s="126"/>
      <c r="AC27" s="131" t="s">
        <v>0</v>
      </c>
      <c r="AD27" s="126"/>
      <c r="AE27" s="186" t="s">
        <v>330</v>
      </c>
      <c r="AF27" s="187" t="s">
        <v>330</v>
      </c>
      <c r="AG27" s="156"/>
      <c r="AH27" s="126">
        <v>3</v>
      </c>
      <c r="AI27" s="131" t="s">
        <v>0</v>
      </c>
      <c r="AJ27" s="126">
        <v>0</v>
      </c>
      <c r="AK27" s="186" t="s">
        <v>274</v>
      </c>
      <c r="AL27" s="187" t="s">
        <v>278</v>
      </c>
      <c r="AM27" s="156"/>
      <c r="AN27" s="126">
        <v>0</v>
      </c>
      <c r="AO27" s="131" t="s">
        <v>0</v>
      </c>
      <c r="AP27" s="126">
        <v>4</v>
      </c>
      <c r="AQ27" s="186" t="s">
        <v>276</v>
      </c>
      <c r="AR27" s="187" t="s">
        <v>263</v>
      </c>
      <c r="AS27" s="156"/>
      <c r="AT27" s="126"/>
      <c r="AU27" s="131" t="s">
        <v>0</v>
      </c>
      <c r="AV27" s="126"/>
      <c r="AW27" s="186" t="s">
        <v>330</v>
      </c>
      <c r="AX27" s="187" t="s">
        <v>330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330</v>
      </c>
      <c r="BJ27" s="187" t="s">
        <v>330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330</v>
      </c>
      <c r="BV27" s="187" t="s">
        <v>330</v>
      </c>
      <c r="BW27" s="156"/>
      <c r="BX27" s="126"/>
      <c r="BY27" s="131" t="s">
        <v>0</v>
      </c>
      <c r="BZ27" s="126"/>
      <c r="CA27" s="186" t="s">
        <v>330</v>
      </c>
      <c r="CB27" s="187" t="s">
        <v>330</v>
      </c>
      <c r="CC27" s="156"/>
      <c r="CD27" s="126"/>
      <c r="CE27" s="131" t="s">
        <v>0</v>
      </c>
      <c r="CF27" s="126"/>
      <c r="CG27" s="186" t="s">
        <v>330</v>
      </c>
      <c r="CH27" s="187" t="s">
        <v>330</v>
      </c>
      <c r="CI27" s="156"/>
      <c r="CJ27" s="126"/>
      <c r="CK27" s="131" t="s">
        <v>0</v>
      </c>
      <c r="CL27" s="126"/>
      <c r="CM27" s="186" t="s">
        <v>330</v>
      </c>
      <c r="CN27" s="187" t="s">
        <v>330</v>
      </c>
      <c r="CO27" s="156"/>
      <c r="CP27" s="126"/>
      <c r="CQ27" s="131" t="s">
        <v>0</v>
      </c>
      <c r="CR27" s="126"/>
      <c r="CS27" s="186" t="s">
        <v>330</v>
      </c>
      <c r="CT27" s="187" t="s">
        <v>330</v>
      </c>
      <c r="CU27" s="156"/>
      <c r="CV27" s="126"/>
      <c r="CW27" s="131" t="s">
        <v>0</v>
      </c>
      <c r="CX27" s="126"/>
      <c r="CY27" s="186" t="s">
        <v>330</v>
      </c>
      <c r="CZ27" s="187" t="s">
        <v>330</v>
      </c>
      <c r="DA27" s="156"/>
      <c r="DB27" s="126"/>
      <c r="DC27" s="131" t="s">
        <v>0</v>
      </c>
      <c r="DD27" s="126"/>
      <c r="DE27" s="186" t="s">
        <v>330</v>
      </c>
      <c r="DF27" s="187" t="s">
        <v>330</v>
      </c>
      <c r="DG27" s="156"/>
      <c r="DH27" s="126"/>
      <c r="DI27" s="131" t="s">
        <v>0</v>
      </c>
      <c r="DJ27" s="126"/>
      <c r="DK27" s="131"/>
      <c r="DL27" s="170"/>
      <c r="DM27" s="156"/>
      <c r="DN27" s="126"/>
      <c r="DO27" s="131" t="s">
        <v>0</v>
      </c>
      <c r="DP27" s="126"/>
      <c r="DQ27" s="131"/>
      <c r="DR27" s="170"/>
      <c r="DS27" s="156"/>
      <c r="DT27" s="126"/>
      <c r="DU27" s="131" t="s">
        <v>0</v>
      </c>
      <c r="DV27" s="126"/>
      <c r="DW27" s="131"/>
      <c r="DX27" s="170"/>
      <c r="DY27" s="156"/>
      <c r="DZ27" s="126"/>
      <c r="EA27" s="131" t="s">
        <v>0</v>
      </c>
      <c r="EB27" s="126"/>
      <c r="EC27" s="131"/>
      <c r="ED27" s="170"/>
      <c r="EE27" s="156"/>
      <c r="EF27" s="126"/>
      <c r="EG27" s="131" t="s">
        <v>0</v>
      </c>
      <c r="EH27" s="126"/>
      <c r="EI27" s="131"/>
      <c r="EJ27" s="170"/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330</v>
      </c>
      <c r="NV27" s="187" t="s">
        <v>330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274</v>
      </c>
      <c r="H28" s="175" t="s">
        <v>263</v>
      </c>
      <c r="I28" s="25"/>
      <c r="J28" s="188">
        <v>0</v>
      </c>
      <c r="K28" s="188" t="s">
        <v>0</v>
      </c>
      <c r="L28" s="188">
        <v>3</v>
      </c>
      <c r="M28" s="186" t="s">
        <v>274</v>
      </c>
      <c r="N28" s="187" t="s">
        <v>263</v>
      </c>
      <c r="O28" s="149"/>
      <c r="P28" s="126">
        <v>3</v>
      </c>
      <c r="Q28" s="131" t="s">
        <v>0</v>
      </c>
      <c r="R28" s="126">
        <v>0</v>
      </c>
      <c r="S28" s="186" t="s">
        <v>274</v>
      </c>
      <c r="T28" s="187" t="s">
        <v>263</v>
      </c>
      <c r="U28" s="156"/>
      <c r="V28" s="126">
        <v>0</v>
      </c>
      <c r="W28" s="131" t="s">
        <v>0</v>
      </c>
      <c r="X28" s="126">
        <v>2</v>
      </c>
      <c r="Y28" s="186" t="s">
        <v>274</v>
      </c>
      <c r="Z28" s="187" t="s">
        <v>263</v>
      </c>
      <c r="AA28" s="156"/>
      <c r="AB28" s="126">
        <v>3</v>
      </c>
      <c r="AC28" s="131" t="s">
        <v>0</v>
      </c>
      <c r="AD28" s="126">
        <v>0</v>
      </c>
      <c r="AE28" s="193" t="s">
        <v>274</v>
      </c>
      <c r="AF28" s="194" t="s">
        <v>263</v>
      </c>
      <c r="AG28" s="156"/>
      <c r="AH28" s="126">
        <v>3</v>
      </c>
      <c r="AI28" s="131" t="s">
        <v>0</v>
      </c>
      <c r="AJ28" s="126">
        <v>0</v>
      </c>
      <c r="AK28" s="186" t="s">
        <v>274</v>
      </c>
      <c r="AL28" s="187" t="s">
        <v>278</v>
      </c>
      <c r="AM28" s="156"/>
      <c r="AN28" s="126">
        <v>0</v>
      </c>
      <c r="AO28" s="131" t="s">
        <v>0</v>
      </c>
      <c r="AP28" s="126">
        <v>2</v>
      </c>
      <c r="AQ28" s="186" t="s">
        <v>274</v>
      </c>
      <c r="AR28" s="187" t="s">
        <v>278</v>
      </c>
      <c r="AS28" s="156"/>
      <c r="AT28" s="126">
        <v>1</v>
      </c>
      <c r="AU28" s="131" t="s">
        <v>0</v>
      </c>
      <c r="AV28" s="126">
        <v>2</v>
      </c>
      <c r="AW28" s="186" t="s">
        <v>278</v>
      </c>
      <c r="AX28" s="187" t="s">
        <v>274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274</v>
      </c>
      <c r="BJ28" s="187" t="s">
        <v>276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274</v>
      </c>
      <c r="BV28" s="187" t="s">
        <v>263</v>
      </c>
      <c r="BW28" s="156"/>
      <c r="BX28" s="126">
        <v>4</v>
      </c>
      <c r="BY28" s="131" t="s">
        <v>0</v>
      </c>
      <c r="BZ28" s="126">
        <v>0</v>
      </c>
      <c r="CA28" s="131" t="s">
        <v>275</v>
      </c>
      <c r="CB28" s="170" t="s">
        <v>274</v>
      </c>
      <c r="CC28" s="156"/>
      <c r="CD28" s="126"/>
      <c r="CE28" s="131" t="s">
        <v>0</v>
      </c>
      <c r="CF28" s="126"/>
      <c r="CG28" s="186" t="s">
        <v>330</v>
      </c>
      <c r="CH28" s="187" t="s">
        <v>330</v>
      </c>
      <c r="CI28" s="156"/>
      <c r="CJ28" s="126"/>
      <c r="CK28" s="131" t="s">
        <v>0</v>
      </c>
      <c r="CL28" s="126"/>
      <c r="CM28" s="186" t="s">
        <v>330</v>
      </c>
      <c r="CN28" s="187" t="s">
        <v>330</v>
      </c>
      <c r="CO28" s="156"/>
      <c r="CP28" s="126">
        <v>2</v>
      </c>
      <c r="CQ28" s="131" t="s">
        <v>0</v>
      </c>
      <c r="CR28" s="126">
        <v>1</v>
      </c>
      <c r="CS28" s="186" t="s">
        <v>274</v>
      </c>
      <c r="CT28" s="187" t="s">
        <v>273</v>
      </c>
      <c r="CU28" s="156"/>
      <c r="CV28" s="126">
        <v>3</v>
      </c>
      <c r="CW28" s="131" t="s">
        <v>0</v>
      </c>
      <c r="CX28" s="126">
        <v>0</v>
      </c>
      <c r="CY28" s="186" t="s">
        <v>274</v>
      </c>
      <c r="CZ28" s="187" t="s">
        <v>273</v>
      </c>
      <c r="DA28" s="156"/>
      <c r="DB28" s="126">
        <v>0</v>
      </c>
      <c r="DC28" s="131" t="s">
        <v>0</v>
      </c>
      <c r="DD28" s="126">
        <v>3</v>
      </c>
      <c r="DE28" s="186" t="s">
        <v>273</v>
      </c>
      <c r="DF28" s="187" t="s">
        <v>274</v>
      </c>
      <c r="DG28" s="156"/>
      <c r="DH28" s="126"/>
      <c r="DI28" s="131" t="s">
        <v>0</v>
      </c>
      <c r="DJ28" s="126"/>
      <c r="DK28" s="131"/>
      <c r="DL28" s="170"/>
      <c r="DM28" s="156"/>
      <c r="DN28" s="126"/>
      <c r="DO28" s="131" t="s">
        <v>0</v>
      </c>
      <c r="DP28" s="126"/>
      <c r="DQ28" s="131"/>
      <c r="DR28" s="170"/>
      <c r="DS28" s="156"/>
      <c r="DT28" s="126"/>
      <c r="DU28" s="131" t="s">
        <v>0</v>
      </c>
      <c r="DV28" s="126"/>
      <c r="DW28" s="131"/>
      <c r="DX28" s="170"/>
      <c r="DY28" s="156"/>
      <c r="DZ28" s="126"/>
      <c r="EA28" s="131" t="s">
        <v>0</v>
      </c>
      <c r="EB28" s="126"/>
      <c r="EC28" s="131"/>
      <c r="ED28" s="170"/>
      <c r="EE28" s="156"/>
      <c r="EF28" s="126"/>
      <c r="EG28" s="131" t="s">
        <v>0</v>
      </c>
      <c r="EH28" s="126"/>
      <c r="EI28" s="131"/>
      <c r="EJ28" s="170"/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330</v>
      </c>
      <c r="NV28" s="187" t="s">
        <v>330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235</v>
      </c>
      <c r="C29" s="125"/>
      <c r="D29" s="171"/>
      <c r="E29" s="176" t="s">
        <v>0</v>
      </c>
      <c r="F29" s="168"/>
      <c r="G29" s="182" t="s">
        <v>330</v>
      </c>
      <c r="H29" s="183" t="s">
        <v>330</v>
      </c>
      <c r="I29" s="25"/>
      <c r="J29" s="188"/>
      <c r="K29" s="188" t="s">
        <v>0</v>
      </c>
      <c r="L29" s="188"/>
      <c r="M29" s="186" t="s">
        <v>330</v>
      </c>
      <c r="N29" s="187" t="s">
        <v>330</v>
      </c>
      <c r="O29" s="149"/>
      <c r="P29" s="126"/>
      <c r="Q29" s="131" t="s">
        <v>0</v>
      </c>
      <c r="R29" s="126"/>
      <c r="S29" s="186" t="s">
        <v>330</v>
      </c>
      <c r="T29" s="187" t="s">
        <v>330</v>
      </c>
      <c r="U29" s="156"/>
      <c r="V29" s="126"/>
      <c r="W29" s="131" t="s">
        <v>0</v>
      </c>
      <c r="X29" s="126"/>
      <c r="Y29" s="186" t="s">
        <v>330</v>
      </c>
      <c r="Z29" s="187" t="s">
        <v>330</v>
      </c>
      <c r="AA29" s="156"/>
      <c r="AB29" s="126"/>
      <c r="AC29" s="131" t="s">
        <v>0</v>
      </c>
      <c r="AD29" s="126"/>
      <c r="AE29" s="186" t="s">
        <v>330</v>
      </c>
      <c r="AF29" s="187" t="s">
        <v>330</v>
      </c>
      <c r="AG29" s="156"/>
      <c r="AH29" s="126"/>
      <c r="AI29" s="131" t="s">
        <v>0</v>
      </c>
      <c r="AJ29" s="126"/>
      <c r="AK29" s="186" t="s">
        <v>330</v>
      </c>
      <c r="AL29" s="187" t="s">
        <v>330</v>
      </c>
      <c r="AM29" s="156"/>
      <c r="AN29" s="126"/>
      <c r="AO29" s="131" t="s">
        <v>0</v>
      </c>
      <c r="AP29" s="126"/>
      <c r="AQ29" s="186" t="s">
        <v>330</v>
      </c>
      <c r="AR29" s="187" t="s">
        <v>330</v>
      </c>
      <c r="AS29" s="156"/>
      <c r="AT29" s="126"/>
      <c r="AU29" s="131" t="s">
        <v>0</v>
      </c>
      <c r="AV29" s="126"/>
      <c r="AW29" s="186" t="s">
        <v>330</v>
      </c>
      <c r="AX29" s="187" t="s">
        <v>330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330</v>
      </c>
      <c r="BJ29" s="187" t="s">
        <v>330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330</v>
      </c>
      <c r="BV29" s="187" t="s">
        <v>330</v>
      </c>
      <c r="BW29" s="156"/>
      <c r="BX29" s="126"/>
      <c r="BY29" s="131" t="s">
        <v>0</v>
      </c>
      <c r="BZ29" s="126"/>
      <c r="CA29" s="186" t="s">
        <v>330</v>
      </c>
      <c r="CB29" s="187" t="s">
        <v>330</v>
      </c>
      <c r="CC29" s="156"/>
      <c r="CD29" s="126"/>
      <c r="CE29" s="131" t="s">
        <v>0</v>
      </c>
      <c r="CF29" s="126"/>
      <c r="CG29" s="186" t="s">
        <v>330</v>
      </c>
      <c r="CH29" s="187" t="s">
        <v>330</v>
      </c>
      <c r="CI29" s="156"/>
      <c r="CJ29" s="126"/>
      <c r="CK29" s="131" t="s">
        <v>0</v>
      </c>
      <c r="CL29" s="126"/>
      <c r="CM29" s="186" t="s">
        <v>330</v>
      </c>
      <c r="CN29" s="187" t="s">
        <v>330</v>
      </c>
      <c r="CO29" s="156"/>
      <c r="CP29" s="126"/>
      <c r="CQ29" s="131" t="s">
        <v>0</v>
      </c>
      <c r="CR29" s="126"/>
      <c r="CS29" s="186" t="s">
        <v>330</v>
      </c>
      <c r="CT29" s="187" t="s">
        <v>330</v>
      </c>
      <c r="CU29" s="156"/>
      <c r="CV29" s="126"/>
      <c r="CW29" s="131" t="s">
        <v>0</v>
      </c>
      <c r="CX29" s="126"/>
      <c r="CY29" s="186" t="s">
        <v>330</v>
      </c>
      <c r="CZ29" s="187" t="s">
        <v>330</v>
      </c>
      <c r="DA29" s="156"/>
      <c r="DB29" s="126"/>
      <c r="DC29" s="131" t="s">
        <v>0</v>
      </c>
      <c r="DD29" s="126"/>
      <c r="DE29" s="186" t="s">
        <v>330</v>
      </c>
      <c r="DF29" s="187" t="s">
        <v>330</v>
      </c>
      <c r="DG29" s="156"/>
      <c r="DH29" s="126"/>
      <c r="DI29" s="131" t="s">
        <v>0</v>
      </c>
      <c r="DJ29" s="126"/>
      <c r="DK29" s="131"/>
      <c r="DL29" s="170"/>
      <c r="DM29" s="156"/>
      <c r="DN29" s="126"/>
      <c r="DO29" s="131" t="s">
        <v>0</v>
      </c>
      <c r="DP29" s="126"/>
      <c r="DQ29" s="131"/>
      <c r="DR29" s="170"/>
      <c r="DS29" s="156"/>
      <c r="DT29" s="126"/>
      <c r="DU29" s="131" t="s">
        <v>0</v>
      </c>
      <c r="DV29" s="126"/>
      <c r="DW29" s="131"/>
      <c r="DX29" s="170"/>
      <c r="DY29" s="156"/>
      <c r="DZ29" s="126"/>
      <c r="EA29" s="131" t="s">
        <v>0</v>
      </c>
      <c r="EB29" s="126"/>
      <c r="EC29" s="131"/>
      <c r="ED29" s="170"/>
      <c r="EE29" s="156"/>
      <c r="EF29" s="126"/>
      <c r="EG29" s="131" t="s">
        <v>0</v>
      </c>
      <c r="EH29" s="126"/>
      <c r="EI29" s="131"/>
      <c r="EJ29" s="170"/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330</v>
      </c>
      <c r="NV29" s="187" t="s">
        <v>330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274</v>
      </c>
      <c r="H30" s="175" t="s">
        <v>318</v>
      </c>
      <c r="I30" s="25"/>
      <c r="J30" s="188">
        <v>0</v>
      </c>
      <c r="K30" s="188" t="s">
        <v>0</v>
      </c>
      <c r="L30" s="188">
        <v>4</v>
      </c>
      <c r="M30" s="186" t="s">
        <v>274</v>
      </c>
      <c r="N30" s="187" t="s">
        <v>263</v>
      </c>
      <c r="O30" s="149"/>
      <c r="P30" s="126">
        <v>3</v>
      </c>
      <c r="Q30" s="131" t="s">
        <v>0</v>
      </c>
      <c r="R30" s="126">
        <v>0</v>
      </c>
      <c r="S30" s="186" t="s">
        <v>278</v>
      </c>
      <c r="T30" s="187" t="s">
        <v>276</v>
      </c>
      <c r="U30" s="156"/>
      <c r="V30" s="126">
        <v>1</v>
      </c>
      <c r="W30" s="131" t="s">
        <v>0</v>
      </c>
      <c r="X30" s="126">
        <v>3</v>
      </c>
      <c r="Y30" s="186" t="s">
        <v>274</v>
      </c>
      <c r="Z30" s="187" t="s">
        <v>274</v>
      </c>
      <c r="AA30" s="156"/>
      <c r="AB30" s="126">
        <v>3</v>
      </c>
      <c r="AC30" s="131" t="s">
        <v>0</v>
      </c>
      <c r="AD30" s="126">
        <v>0</v>
      </c>
      <c r="AE30" s="193" t="s">
        <v>274</v>
      </c>
      <c r="AF30" s="194" t="s">
        <v>274</v>
      </c>
      <c r="AG30" s="156"/>
      <c r="AH30" s="126">
        <v>2</v>
      </c>
      <c r="AI30" s="131" t="s">
        <v>0</v>
      </c>
      <c r="AJ30" s="126">
        <v>0</v>
      </c>
      <c r="AK30" s="186" t="s">
        <v>274</v>
      </c>
      <c r="AL30" s="187" t="s">
        <v>274</v>
      </c>
      <c r="AM30" s="156"/>
      <c r="AN30" s="126">
        <v>0</v>
      </c>
      <c r="AO30" s="131" t="s">
        <v>0</v>
      </c>
      <c r="AP30" s="126">
        <v>2</v>
      </c>
      <c r="AQ30" s="186" t="s">
        <v>274</v>
      </c>
      <c r="AR30" s="187" t="s">
        <v>273</v>
      </c>
      <c r="AS30" s="156"/>
      <c r="AT30" s="126">
        <v>1</v>
      </c>
      <c r="AU30" s="131" t="s">
        <v>0</v>
      </c>
      <c r="AV30" s="126">
        <v>1</v>
      </c>
      <c r="AW30" s="186" t="s">
        <v>274</v>
      </c>
      <c r="AX30" s="187" t="s">
        <v>278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330</v>
      </c>
      <c r="BJ30" s="187" t="s">
        <v>330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274</v>
      </c>
      <c r="BV30" s="187" t="s">
        <v>274</v>
      </c>
      <c r="BW30" s="156"/>
      <c r="BX30" s="126"/>
      <c r="BY30" s="131" t="s">
        <v>0</v>
      </c>
      <c r="BZ30" s="126"/>
      <c r="CA30" s="186" t="s">
        <v>330</v>
      </c>
      <c r="CB30" s="187" t="s">
        <v>330</v>
      </c>
      <c r="CC30" s="156"/>
      <c r="CD30" s="126"/>
      <c r="CE30" s="131" t="s">
        <v>0</v>
      </c>
      <c r="CF30" s="126"/>
      <c r="CG30" s="186" t="s">
        <v>330</v>
      </c>
      <c r="CH30" s="187" t="s">
        <v>330</v>
      </c>
      <c r="CI30" s="156"/>
      <c r="CJ30" s="126"/>
      <c r="CK30" s="131" t="s">
        <v>0</v>
      </c>
      <c r="CL30" s="126"/>
      <c r="CM30" s="186" t="s">
        <v>330</v>
      </c>
      <c r="CN30" s="187" t="s">
        <v>330</v>
      </c>
      <c r="CO30" s="156"/>
      <c r="CP30" s="126"/>
      <c r="CQ30" s="131" t="s">
        <v>0</v>
      </c>
      <c r="CR30" s="126"/>
      <c r="CS30" s="186" t="s">
        <v>330</v>
      </c>
      <c r="CT30" s="187" t="s">
        <v>330</v>
      </c>
      <c r="CU30" s="156"/>
      <c r="CV30" s="126"/>
      <c r="CW30" s="131" t="s">
        <v>0</v>
      </c>
      <c r="CX30" s="126"/>
      <c r="CY30" s="186" t="s">
        <v>330</v>
      </c>
      <c r="CZ30" s="187" t="s">
        <v>330</v>
      </c>
      <c r="DA30" s="156"/>
      <c r="DB30" s="126"/>
      <c r="DC30" s="131" t="s">
        <v>0</v>
      </c>
      <c r="DD30" s="126"/>
      <c r="DE30" s="186" t="s">
        <v>330</v>
      </c>
      <c r="DF30" s="187" t="s">
        <v>330</v>
      </c>
      <c r="DG30" s="156"/>
      <c r="DH30" s="126"/>
      <c r="DI30" s="131" t="s">
        <v>0</v>
      </c>
      <c r="DJ30" s="126"/>
      <c r="DK30" s="131"/>
      <c r="DL30" s="170"/>
      <c r="DM30" s="156"/>
      <c r="DN30" s="126"/>
      <c r="DO30" s="131" t="s">
        <v>0</v>
      </c>
      <c r="DP30" s="126"/>
      <c r="DQ30" s="131"/>
      <c r="DR30" s="170"/>
      <c r="DS30" s="156"/>
      <c r="DT30" s="126"/>
      <c r="DU30" s="131" t="s">
        <v>0</v>
      </c>
      <c r="DV30" s="126"/>
      <c r="DW30" s="131"/>
      <c r="DX30" s="170"/>
      <c r="DY30" s="156"/>
      <c r="DZ30" s="126"/>
      <c r="EA30" s="131" t="s">
        <v>0</v>
      </c>
      <c r="EB30" s="126"/>
      <c r="EC30" s="131"/>
      <c r="ED30" s="170"/>
      <c r="EE30" s="156"/>
      <c r="EF30" s="126"/>
      <c r="EG30" s="131" t="s">
        <v>0</v>
      </c>
      <c r="EH30" s="126"/>
      <c r="EI30" s="131"/>
      <c r="EJ30" s="170"/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330</v>
      </c>
      <c r="NV30" s="187" t="s">
        <v>330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241</v>
      </c>
      <c r="C31" s="125"/>
      <c r="D31" s="171">
        <v>1</v>
      </c>
      <c r="E31" s="176" t="s">
        <v>0</v>
      </c>
      <c r="F31" s="168">
        <v>3</v>
      </c>
      <c r="G31" s="185" t="s">
        <v>276</v>
      </c>
      <c r="H31" s="184" t="s">
        <v>274</v>
      </c>
      <c r="I31" s="25"/>
      <c r="J31" s="188">
        <v>0</v>
      </c>
      <c r="K31" s="188" t="s">
        <v>0</v>
      </c>
      <c r="L31" s="188">
        <v>3</v>
      </c>
      <c r="M31" s="186" t="s">
        <v>274</v>
      </c>
      <c r="N31" s="187" t="s">
        <v>266</v>
      </c>
      <c r="O31" s="149"/>
      <c r="P31" s="126">
        <v>3</v>
      </c>
      <c r="Q31" s="131" t="s">
        <v>0</v>
      </c>
      <c r="R31" s="126">
        <v>1</v>
      </c>
      <c r="S31" s="186" t="s">
        <v>276</v>
      </c>
      <c r="T31" s="187" t="s">
        <v>274</v>
      </c>
      <c r="U31" s="156"/>
      <c r="V31" s="126">
        <v>0</v>
      </c>
      <c r="W31" s="131" t="s">
        <v>0</v>
      </c>
      <c r="X31" s="126">
        <v>2</v>
      </c>
      <c r="Y31" s="186" t="s">
        <v>278</v>
      </c>
      <c r="Z31" s="187" t="s">
        <v>274</v>
      </c>
      <c r="AA31" s="156"/>
      <c r="AB31" s="126">
        <v>2</v>
      </c>
      <c r="AC31" s="131" t="s">
        <v>0</v>
      </c>
      <c r="AD31" s="126">
        <v>0</v>
      </c>
      <c r="AE31" s="193" t="s">
        <v>277</v>
      </c>
      <c r="AF31" s="194" t="s">
        <v>274</v>
      </c>
      <c r="AG31" s="156"/>
      <c r="AH31" s="126">
        <v>3</v>
      </c>
      <c r="AI31" s="131" t="s">
        <v>0</v>
      </c>
      <c r="AJ31" s="126">
        <v>2</v>
      </c>
      <c r="AK31" s="186" t="s">
        <v>278</v>
      </c>
      <c r="AL31" s="187" t="s">
        <v>274</v>
      </c>
      <c r="AM31" s="156"/>
      <c r="AN31" s="126">
        <v>0</v>
      </c>
      <c r="AO31" s="131" t="s">
        <v>0</v>
      </c>
      <c r="AP31" s="126">
        <v>4</v>
      </c>
      <c r="AQ31" s="186" t="s">
        <v>276</v>
      </c>
      <c r="AR31" s="187" t="s">
        <v>274</v>
      </c>
      <c r="AS31" s="156"/>
      <c r="AT31" s="126">
        <v>1</v>
      </c>
      <c r="AU31" s="131" t="s">
        <v>0</v>
      </c>
      <c r="AV31" s="126">
        <v>2</v>
      </c>
      <c r="AW31" s="186" t="s">
        <v>274</v>
      </c>
      <c r="AX31" s="187" t="s">
        <v>263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276</v>
      </c>
      <c r="BJ31" s="187" t="s">
        <v>263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330</v>
      </c>
      <c r="BV31" s="187" t="s">
        <v>330</v>
      </c>
      <c r="BW31" s="156"/>
      <c r="BX31" s="126">
        <v>4</v>
      </c>
      <c r="BY31" s="131" t="s">
        <v>0</v>
      </c>
      <c r="BZ31" s="126">
        <v>1</v>
      </c>
      <c r="CA31" s="131" t="s">
        <v>274</v>
      </c>
      <c r="CB31" s="170" t="s">
        <v>278</v>
      </c>
      <c r="CC31" s="156"/>
      <c r="CD31" s="126">
        <v>1</v>
      </c>
      <c r="CE31" s="131" t="s">
        <v>0</v>
      </c>
      <c r="CF31" s="126">
        <v>2</v>
      </c>
      <c r="CG31" s="186" t="s">
        <v>274</v>
      </c>
      <c r="CH31" s="187" t="s">
        <v>275</v>
      </c>
      <c r="CI31" s="156"/>
      <c r="CJ31" s="126">
        <v>0</v>
      </c>
      <c r="CK31" s="131" t="s">
        <v>0</v>
      </c>
      <c r="CL31" s="126">
        <v>3</v>
      </c>
      <c r="CM31" s="186" t="s">
        <v>274</v>
      </c>
      <c r="CN31" s="187" t="s">
        <v>275</v>
      </c>
      <c r="CO31" s="156"/>
      <c r="CP31" s="126">
        <v>2</v>
      </c>
      <c r="CQ31" s="131" t="s">
        <v>0</v>
      </c>
      <c r="CR31" s="126">
        <v>2</v>
      </c>
      <c r="CS31" s="186" t="s">
        <v>319</v>
      </c>
      <c r="CT31" s="187" t="s">
        <v>318</v>
      </c>
      <c r="CU31" s="156"/>
      <c r="CV31" s="126">
        <v>2</v>
      </c>
      <c r="CW31" s="131" t="s">
        <v>0</v>
      </c>
      <c r="CX31" s="126">
        <v>1</v>
      </c>
      <c r="CY31" s="186" t="s">
        <v>274</v>
      </c>
      <c r="CZ31" s="187" t="s">
        <v>260</v>
      </c>
      <c r="DA31" s="156"/>
      <c r="DB31" s="126">
        <v>0</v>
      </c>
      <c r="DC31" s="131" t="s">
        <v>0</v>
      </c>
      <c r="DD31" s="126">
        <v>4</v>
      </c>
      <c r="DE31" s="186" t="s">
        <v>274</v>
      </c>
      <c r="DF31" s="187" t="s">
        <v>263</v>
      </c>
      <c r="DG31" s="156"/>
      <c r="DH31" s="126"/>
      <c r="DI31" s="131" t="s">
        <v>0</v>
      </c>
      <c r="DJ31" s="126"/>
      <c r="DK31" s="131"/>
      <c r="DL31" s="170"/>
      <c r="DM31" s="156"/>
      <c r="DN31" s="126"/>
      <c r="DO31" s="131" t="s">
        <v>0</v>
      </c>
      <c r="DP31" s="126"/>
      <c r="DQ31" s="131"/>
      <c r="DR31" s="170"/>
      <c r="DS31" s="156"/>
      <c r="DT31" s="126"/>
      <c r="DU31" s="131" t="s">
        <v>0</v>
      </c>
      <c r="DV31" s="126"/>
      <c r="DW31" s="131"/>
      <c r="DX31" s="170"/>
      <c r="DY31" s="156"/>
      <c r="DZ31" s="126"/>
      <c r="EA31" s="131" t="s">
        <v>0</v>
      </c>
      <c r="EB31" s="126"/>
      <c r="EC31" s="131"/>
      <c r="ED31" s="170"/>
      <c r="EE31" s="156"/>
      <c r="EF31" s="126"/>
      <c r="EG31" s="131" t="s">
        <v>0</v>
      </c>
      <c r="EH31" s="126"/>
      <c r="EI31" s="131"/>
      <c r="EJ31" s="170"/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330</v>
      </c>
      <c r="NV31" s="187" t="s">
        <v>330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274</v>
      </c>
      <c r="H32" s="178" t="s">
        <v>269</v>
      </c>
      <c r="I32" s="25"/>
      <c r="J32" s="188">
        <v>0</v>
      </c>
      <c r="K32" s="188" t="s">
        <v>0</v>
      </c>
      <c r="L32" s="188">
        <v>2</v>
      </c>
      <c r="M32" s="186" t="s">
        <v>274</v>
      </c>
      <c r="N32" s="187" t="s">
        <v>266</v>
      </c>
      <c r="O32" s="149"/>
      <c r="P32" s="126"/>
      <c r="Q32" s="131" t="s">
        <v>0</v>
      </c>
      <c r="R32" s="126"/>
      <c r="S32" s="186" t="s">
        <v>330</v>
      </c>
      <c r="T32" s="187" t="s">
        <v>330</v>
      </c>
      <c r="U32" s="156"/>
      <c r="V32" s="126">
        <v>2</v>
      </c>
      <c r="W32" s="131" t="s">
        <v>0</v>
      </c>
      <c r="X32" s="126">
        <v>3</v>
      </c>
      <c r="Y32" s="186" t="s">
        <v>256</v>
      </c>
      <c r="Z32" s="187" t="s">
        <v>274</v>
      </c>
      <c r="AA32" s="156"/>
      <c r="AB32" s="126">
        <v>3</v>
      </c>
      <c r="AC32" s="131" t="s">
        <v>0</v>
      </c>
      <c r="AD32" s="126">
        <v>0</v>
      </c>
      <c r="AE32" s="193" t="s">
        <v>278</v>
      </c>
      <c r="AF32" s="194" t="s">
        <v>274</v>
      </c>
      <c r="AG32" s="156"/>
      <c r="AH32" s="126"/>
      <c r="AI32" s="131" t="s">
        <v>0</v>
      </c>
      <c r="AJ32" s="126"/>
      <c r="AK32" s="186" t="s">
        <v>330</v>
      </c>
      <c r="AL32" s="187" t="s">
        <v>330</v>
      </c>
      <c r="AM32" s="156"/>
      <c r="AN32" s="126">
        <v>0</v>
      </c>
      <c r="AO32" s="131" t="s">
        <v>0</v>
      </c>
      <c r="AP32" s="126">
        <v>2</v>
      </c>
      <c r="AQ32" s="186" t="s">
        <v>274</v>
      </c>
      <c r="AR32" s="187" t="s">
        <v>263</v>
      </c>
      <c r="AS32" s="156"/>
      <c r="AT32" s="126">
        <v>1</v>
      </c>
      <c r="AU32" s="131" t="s">
        <v>0</v>
      </c>
      <c r="AV32" s="126">
        <v>1</v>
      </c>
      <c r="AW32" s="186" t="s">
        <v>278</v>
      </c>
      <c r="AX32" s="187" t="s">
        <v>258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278</v>
      </c>
      <c r="BJ32" s="187" t="s">
        <v>266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274</v>
      </c>
      <c r="BV32" s="187" t="s">
        <v>258</v>
      </c>
      <c r="BW32" s="156"/>
      <c r="BX32" s="126">
        <v>3</v>
      </c>
      <c r="BY32" s="131" t="s">
        <v>0</v>
      </c>
      <c r="BZ32" s="126">
        <v>1</v>
      </c>
      <c r="CA32" s="131" t="s">
        <v>274</v>
      </c>
      <c r="CB32" s="170" t="s">
        <v>272</v>
      </c>
      <c r="CC32" s="156"/>
      <c r="CD32" s="126">
        <v>2</v>
      </c>
      <c r="CE32" s="131" t="s">
        <v>0</v>
      </c>
      <c r="CF32" s="126">
        <v>3</v>
      </c>
      <c r="CG32" s="186" t="s">
        <v>276</v>
      </c>
      <c r="CH32" s="187" t="s">
        <v>274</v>
      </c>
      <c r="CI32" s="156"/>
      <c r="CJ32" s="126">
        <v>0</v>
      </c>
      <c r="CK32" s="131" t="s">
        <v>0</v>
      </c>
      <c r="CL32" s="126">
        <v>1</v>
      </c>
      <c r="CM32" s="186" t="s">
        <v>275</v>
      </c>
      <c r="CN32" s="187" t="s">
        <v>274</v>
      </c>
      <c r="CO32" s="156"/>
      <c r="CP32" s="126">
        <v>3</v>
      </c>
      <c r="CQ32" s="131" t="s">
        <v>0</v>
      </c>
      <c r="CR32" s="126">
        <v>2</v>
      </c>
      <c r="CS32" s="186" t="s">
        <v>274</v>
      </c>
      <c r="CT32" s="187" t="s">
        <v>273</v>
      </c>
      <c r="CU32" s="156"/>
      <c r="CV32" s="126">
        <v>5</v>
      </c>
      <c r="CW32" s="131" t="s">
        <v>0</v>
      </c>
      <c r="CX32" s="126">
        <v>0</v>
      </c>
      <c r="CY32" s="186" t="s">
        <v>274</v>
      </c>
      <c r="CZ32" s="187" t="s">
        <v>273</v>
      </c>
      <c r="DA32" s="156"/>
      <c r="DB32" s="126">
        <v>0</v>
      </c>
      <c r="DC32" s="131" t="s">
        <v>0</v>
      </c>
      <c r="DD32" s="126">
        <v>3</v>
      </c>
      <c r="DE32" s="186" t="s">
        <v>276</v>
      </c>
      <c r="DF32" s="187" t="s">
        <v>272</v>
      </c>
      <c r="DG32" s="156"/>
      <c r="DH32" s="126"/>
      <c r="DI32" s="131" t="s">
        <v>0</v>
      </c>
      <c r="DJ32" s="126"/>
      <c r="DK32" s="131"/>
      <c r="DL32" s="170"/>
      <c r="DM32" s="156"/>
      <c r="DN32" s="126"/>
      <c r="DO32" s="131" t="s">
        <v>0</v>
      </c>
      <c r="DP32" s="126"/>
      <c r="DQ32" s="131"/>
      <c r="DR32" s="170"/>
      <c r="DS32" s="156"/>
      <c r="DT32" s="126"/>
      <c r="DU32" s="131" t="s">
        <v>0</v>
      </c>
      <c r="DV32" s="126"/>
      <c r="DW32" s="131"/>
      <c r="DX32" s="170"/>
      <c r="DY32" s="156"/>
      <c r="DZ32" s="126"/>
      <c r="EA32" s="131" t="s">
        <v>0</v>
      </c>
      <c r="EB32" s="126"/>
      <c r="EC32" s="131"/>
      <c r="ED32" s="170"/>
      <c r="EE32" s="156"/>
      <c r="EF32" s="126"/>
      <c r="EG32" s="131" t="s">
        <v>0</v>
      </c>
      <c r="EH32" s="126"/>
      <c r="EI32" s="131"/>
      <c r="EJ32" s="170"/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330</v>
      </c>
      <c r="NV32" s="187" t="s">
        <v>330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334</v>
      </c>
      <c r="C33" s="125"/>
      <c r="D33" s="171"/>
      <c r="E33" s="176" t="s">
        <v>0</v>
      </c>
      <c r="F33" s="168"/>
      <c r="G33" s="182" t="s">
        <v>330</v>
      </c>
      <c r="H33" s="183" t="s">
        <v>330</v>
      </c>
      <c r="I33" s="25"/>
      <c r="J33" s="188">
        <v>0</v>
      </c>
      <c r="K33" s="188" t="s">
        <v>0</v>
      </c>
      <c r="L33" s="188">
        <v>4</v>
      </c>
      <c r="M33" s="186" t="s">
        <v>274</v>
      </c>
      <c r="N33" s="187" t="s">
        <v>273</v>
      </c>
      <c r="O33" s="149"/>
      <c r="P33" s="126">
        <v>3</v>
      </c>
      <c r="Q33" s="131" t="s">
        <v>0</v>
      </c>
      <c r="R33" s="126">
        <v>1</v>
      </c>
      <c r="S33" s="186" t="s">
        <v>274</v>
      </c>
      <c r="T33" s="187" t="s">
        <v>263</v>
      </c>
      <c r="U33" s="156"/>
      <c r="V33" s="126">
        <v>1</v>
      </c>
      <c r="W33" s="131" t="s">
        <v>0</v>
      </c>
      <c r="X33" s="126">
        <v>4</v>
      </c>
      <c r="Y33" s="186" t="s">
        <v>274</v>
      </c>
      <c r="Z33" s="187" t="s">
        <v>263</v>
      </c>
      <c r="AA33" s="156"/>
      <c r="AB33" s="126"/>
      <c r="AC33" s="131" t="s">
        <v>0</v>
      </c>
      <c r="AD33" s="126"/>
      <c r="AE33" s="186" t="s">
        <v>330</v>
      </c>
      <c r="AF33" s="187" t="s">
        <v>330</v>
      </c>
      <c r="AG33" s="156"/>
      <c r="AH33" s="126">
        <v>4</v>
      </c>
      <c r="AI33" s="131" t="s">
        <v>0</v>
      </c>
      <c r="AJ33" s="126">
        <v>1</v>
      </c>
      <c r="AK33" s="186" t="s">
        <v>274</v>
      </c>
      <c r="AL33" s="187" t="s">
        <v>273</v>
      </c>
      <c r="AM33" s="156"/>
      <c r="AN33" s="126">
        <v>1</v>
      </c>
      <c r="AO33" s="131" t="s">
        <v>0</v>
      </c>
      <c r="AP33" s="126">
        <v>3</v>
      </c>
      <c r="AQ33" s="186" t="s">
        <v>278</v>
      </c>
      <c r="AR33" s="187" t="s">
        <v>263</v>
      </c>
      <c r="AS33" s="156"/>
      <c r="AT33" s="126">
        <v>1</v>
      </c>
      <c r="AU33" s="131" t="s">
        <v>0</v>
      </c>
      <c r="AV33" s="126">
        <v>2</v>
      </c>
      <c r="AW33" s="186" t="s">
        <v>274</v>
      </c>
      <c r="AX33" s="187" t="s">
        <v>275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278</v>
      </c>
      <c r="BJ33" s="187" t="s">
        <v>266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275</v>
      </c>
      <c r="BV33" s="187" t="s">
        <v>266</v>
      </c>
      <c r="BW33" s="156"/>
      <c r="BX33" s="126">
        <v>3</v>
      </c>
      <c r="BY33" s="131" t="s">
        <v>0</v>
      </c>
      <c r="BZ33" s="126">
        <v>1</v>
      </c>
      <c r="CA33" s="131" t="s">
        <v>278</v>
      </c>
      <c r="CB33" s="170" t="s">
        <v>263</v>
      </c>
      <c r="CC33" s="156"/>
      <c r="CD33" s="126">
        <v>2</v>
      </c>
      <c r="CE33" s="131" t="s">
        <v>0</v>
      </c>
      <c r="CF33" s="126">
        <v>3</v>
      </c>
      <c r="CG33" s="186" t="s">
        <v>273</v>
      </c>
      <c r="CH33" s="187" t="s">
        <v>263</v>
      </c>
      <c r="CI33" s="156"/>
      <c r="CJ33" s="126"/>
      <c r="CK33" s="131" t="s">
        <v>0</v>
      </c>
      <c r="CL33" s="126"/>
      <c r="CM33" s="186" t="s">
        <v>330</v>
      </c>
      <c r="CN33" s="187" t="s">
        <v>330</v>
      </c>
      <c r="CO33" s="156"/>
      <c r="CP33" s="126">
        <v>4</v>
      </c>
      <c r="CQ33" s="131" t="s">
        <v>0</v>
      </c>
      <c r="CR33" s="126">
        <v>3</v>
      </c>
      <c r="CS33" s="186" t="s">
        <v>274</v>
      </c>
      <c r="CT33" s="187" t="s">
        <v>273</v>
      </c>
      <c r="CU33" s="156"/>
      <c r="CV33" s="126">
        <v>3</v>
      </c>
      <c r="CW33" s="131" t="s">
        <v>0</v>
      </c>
      <c r="CX33" s="126">
        <v>1</v>
      </c>
      <c r="CY33" s="186" t="s">
        <v>274</v>
      </c>
      <c r="CZ33" s="187" t="s">
        <v>273</v>
      </c>
      <c r="DA33" s="156"/>
      <c r="DB33" s="126">
        <v>0</v>
      </c>
      <c r="DC33" s="131" t="s">
        <v>0</v>
      </c>
      <c r="DD33" s="126">
        <v>3</v>
      </c>
      <c r="DE33" s="186" t="s">
        <v>274</v>
      </c>
      <c r="DF33" s="187" t="s">
        <v>273</v>
      </c>
      <c r="DG33" s="156"/>
      <c r="DH33" s="126"/>
      <c r="DI33" s="131" t="s">
        <v>0</v>
      </c>
      <c r="DJ33" s="126"/>
      <c r="DK33" s="131"/>
      <c r="DL33" s="170"/>
      <c r="DM33" s="156"/>
      <c r="DN33" s="126"/>
      <c r="DO33" s="131" t="s">
        <v>0</v>
      </c>
      <c r="DP33" s="126"/>
      <c r="DQ33" s="131"/>
      <c r="DR33" s="170"/>
      <c r="DS33" s="156"/>
      <c r="DT33" s="126"/>
      <c r="DU33" s="131" t="s">
        <v>0</v>
      </c>
      <c r="DV33" s="126"/>
      <c r="DW33" s="131"/>
      <c r="DX33" s="170"/>
      <c r="DY33" s="156"/>
      <c r="DZ33" s="126"/>
      <c r="EA33" s="131" t="s">
        <v>0</v>
      </c>
      <c r="EB33" s="126"/>
      <c r="EC33" s="131"/>
      <c r="ED33" s="170"/>
      <c r="EE33" s="156"/>
      <c r="EF33" s="126"/>
      <c r="EG33" s="131" t="s">
        <v>0</v>
      </c>
      <c r="EH33" s="126"/>
      <c r="EI33" s="131"/>
      <c r="EJ33" s="170"/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330</v>
      </c>
      <c r="NV33" s="187" t="s">
        <v>330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319</v>
      </c>
      <c r="H34" s="175" t="s">
        <v>320</v>
      </c>
      <c r="I34" s="25"/>
      <c r="J34" s="188"/>
      <c r="K34" s="188" t="s">
        <v>0</v>
      </c>
      <c r="L34" s="188"/>
      <c r="M34" s="186" t="s">
        <v>330</v>
      </c>
      <c r="N34" s="187" t="s">
        <v>330</v>
      </c>
      <c r="O34" s="149"/>
      <c r="P34" s="126">
        <v>2</v>
      </c>
      <c r="Q34" s="131" t="s">
        <v>0</v>
      </c>
      <c r="R34" s="126">
        <v>0</v>
      </c>
      <c r="S34" s="186" t="s">
        <v>274</v>
      </c>
      <c r="T34" s="187" t="s">
        <v>278</v>
      </c>
      <c r="U34" s="156"/>
      <c r="V34" s="126">
        <v>0</v>
      </c>
      <c r="W34" s="131" t="s">
        <v>0</v>
      </c>
      <c r="X34" s="126">
        <v>2</v>
      </c>
      <c r="Y34" s="186" t="s">
        <v>274</v>
      </c>
      <c r="Z34" s="187" t="s">
        <v>256</v>
      </c>
      <c r="AA34" s="156"/>
      <c r="AB34" s="126">
        <v>1</v>
      </c>
      <c r="AC34" s="131" t="s">
        <v>0</v>
      </c>
      <c r="AD34" s="126">
        <v>0</v>
      </c>
      <c r="AE34" s="193" t="s">
        <v>274</v>
      </c>
      <c r="AF34" s="194" t="s">
        <v>278</v>
      </c>
      <c r="AG34" s="156"/>
      <c r="AH34" s="126">
        <v>2</v>
      </c>
      <c r="AI34" s="131" t="s">
        <v>0</v>
      </c>
      <c r="AJ34" s="126">
        <v>1</v>
      </c>
      <c r="AK34" s="186" t="s">
        <v>278</v>
      </c>
      <c r="AL34" s="187" t="s">
        <v>263</v>
      </c>
      <c r="AM34" s="156"/>
      <c r="AN34" s="126"/>
      <c r="AO34" s="131" t="s">
        <v>0</v>
      </c>
      <c r="AP34" s="126"/>
      <c r="AQ34" s="186" t="s">
        <v>330</v>
      </c>
      <c r="AR34" s="187" t="s">
        <v>330</v>
      </c>
      <c r="AS34" s="156"/>
      <c r="AT34" s="126">
        <v>1</v>
      </c>
      <c r="AU34" s="131" t="s">
        <v>0</v>
      </c>
      <c r="AV34" s="126">
        <v>1</v>
      </c>
      <c r="AW34" s="186" t="s">
        <v>275</v>
      </c>
      <c r="AX34" s="187" t="s">
        <v>267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275</v>
      </c>
      <c r="BJ34" s="187" t="s">
        <v>266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274</v>
      </c>
      <c r="BV34" s="187" t="s">
        <v>258</v>
      </c>
      <c r="BW34" s="156"/>
      <c r="BX34" s="126">
        <v>2</v>
      </c>
      <c r="BY34" s="131" t="s">
        <v>0</v>
      </c>
      <c r="BZ34" s="126">
        <v>0</v>
      </c>
      <c r="CA34" s="131" t="s">
        <v>274</v>
      </c>
      <c r="CB34" s="170" t="s">
        <v>275</v>
      </c>
      <c r="CC34" s="156"/>
      <c r="CD34" s="126">
        <v>2</v>
      </c>
      <c r="CE34" s="131" t="s">
        <v>0</v>
      </c>
      <c r="CF34" s="126">
        <v>2</v>
      </c>
      <c r="CG34" s="186" t="s">
        <v>351</v>
      </c>
      <c r="CH34" s="187" t="s">
        <v>349</v>
      </c>
      <c r="CI34" s="156"/>
      <c r="CJ34" s="126">
        <v>1</v>
      </c>
      <c r="CK34" s="131" t="s">
        <v>0</v>
      </c>
      <c r="CL34" s="126">
        <v>2</v>
      </c>
      <c r="CM34" s="186" t="s">
        <v>276</v>
      </c>
      <c r="CN34" s="187" t="s">
        <v>275</v>
      </c>
      <c r="CO34" s="156"/>
      <c r="CP34" s="126">
        <v>2</v>
      </c>
      <c r="CQ34" s="131" t="s">
        <v>0</v>
      </c>
      <c r="CR34" s="126">
        <v>1</v>
      </c>
      <c r="CS34" s="186" t="s">
        <v>274</v>
      </c>
      <c r="CT34" s="187" t="s">
        <v>273</v>
      </c>
      <c r="CU34" s="156"/>
      <c r="CV34" s="126">
        <v>2</v>
      </c>
      <c r="CW34" s="131" t="s">
        <v>0</v>
      </c>
      <c r="CX34" s="126">
        <v>1</v>
      </c>
      <c r="CY34" s="186" t="s">
        <v>274</v>
      </c>
      <c r="CZ34" s="187" t="s">
        <v>273</v>
      </c>
      <c r="DA34" s="156"/>
      <c r="DB34" s="126"/>
      <c r="DC34" s="131" t="s">
        <v>0</v>
      </c>
      <c r="DD34" s="126"/>
      <c r="DE34" s="186" t="s">
        <v>330</v>
      </c>
      <c r="DF34" s="187" t="s">
        <v>330</v>
      </c>
      <c r="DG34" s="156"/>
      <c r="DH34" s="126"/>
      <c r="DI34" s="131" t="s">
        <v>0</v>
      </c>
      <c r="DJ34" s="126"/>
      <c r="DK34" s="131"/>
      <c r="DL34" s="170"/>
      <c r="DM34" s="156"/>
      <c r="DN34" s="126"/>
      <c r="DO34" s="131" t="s">
        <v>0</v>
      </c>
      <c r="DP34" s="126"/>
      <c r="DQ34" s="131"/>
      <c r="DR34" s="170"/>
      <c r="DS34" s="156"/>
      <c r="DT34" s="126"/>
      <c r="DU34" s="131" t="s">
        <v>0</v>
      </c>
      <c r="DV34" s="126"/>
      <c r="DW34" s="131"/>
      <c r="DX34" s="170"/>
      <c r="DY34" s="156"/>
      <c r="DZ34" s="126"/>
      <c r="EA34" s="131" t="s">
        <v>0</v>
      </c>
      <c r="EB34" s="126"/>
      <c r="EC34" s="131"/>
      <c r="ED34" s="170"/>
      <c r="EE34" s="156"/>
      <c r="EF34" s="126"/>
      <c r="EG34" s="131" t="s">
        <v>0</v>
      </c>
      <c r="EH34" s="126"/>
      <c r="EI34" s="131"/>
      <c r="EJ34" s="170"/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330</v>
      </c>
      <c r="NV34" s="187" t="s">
        <v>330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310</v>
      </c>
      <c r="C35" s="125"/>
      <c r="D35" s="171"/>
      <c r="E35" s="176" t="s">
        <v>0</v>
      </c>
      <c r="F35" s="168"/>
      <c r="G35" s="182" t="s">
        <v>330</v>
      </c>
      <c r="H35" s="183" t="s">
        <v>330</v>
      </c>
      <c r="I35" s="25"/>
      <c r="J35" s="188">
        <v>1</v>
      </c>
      <c r="K35" s="188" t="s">
        <v>0</v>
      </c>
      <c r="L35" s="188">
        <v>4</v>
      </c>
      <c r="M35" s="186" t="s">
        <v>274</v>
      </c>
      <c r="N35" s="187" t="s">
        <v>263</v>
      </c>
      <c r="O35" s="149"/>
      <c r="P35" s="126">
        <v>3</v>
      </c>
      <c r="Q35" s="131" t="s">
        <v>0</v>
      </c>
      <c r="R35" s="126">
        <v>0</v>
      </c>
      <c r="S35" s="186" t="s">
        <v>274</v>
      </c>
      <c r="T35" s="187" t="s">
        <v>263</v>
      </c>
      <c r="U35" s="156"/>
      <c r="V35" s="126">
        <v>1</v>
      </c>
      <c r="W35" s="131" t="s">
        <v>0</v>
      </c>
      <c r="X35" s="126">
        <v>2</v>
      </c>
      <c r="Y35" s="186" t="s">
        <v>278</v>
      </c>
      <c r="Z35" s="187" t="s">
        <v>260</v>
      </c>
      <c r="AA35" s="156"/>
      <c r="AB35" s="126">
        <v>3</v>
      </c>
      <c r="AC35" s="131" t="s">
        <v>0</v>
      </c>
      <c r="AD35" s="126">
        <v>0</v>
      </c>
      <c r="AE35" s="193" t="s">
        <v>274</v>
      </c>
      <c r="AF35" s="194" t="s">
        <v>277</v>
      </c>
      <c r="AG35" s="156"/>
      <c r="AH35" s="126">
        <v>3</v>
      </c>
      <c r="AI35" s="131" t="s">
        <v>0</v>
      </c>
      <c r="AJ35" s="126">
        <v>1</v>
      </c>
      <c r="AK35" s="186" t="s">
        <v>273</v>
      </c>
      <c r="AL35" s="187" t="s">
        <v>263</v>
      </c>
      <c r="AM35" s="156"/>
      <c r="AN35" s="126"/>
      <c r="AO35" s="131" t="s">
        <v>0</v>
      </c>
      <c r="AP35" s="126"/>
      <c r="AQ35" s="186" t="s">
        <v>330</v>
      </c>
      <c r="AR35" s="187" t="s">
        <v>330</v>
      </c>
      <c r="AS35" s="156"/>
      <c r="AT35" s="126"/>
      <c r="AU35" s="131" t="s">
        <v>0</v>
      </c>
      <c r="AV35" s="126"/>
      <c r="AW35" s="186" t="s">
        <v>330</v>
      </c>
      <c r="AX35" s="187" t="s">
        <v>330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330</v>
      </c>
      <c r="BJ35" s="187" t="s">
        <v>330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330</v>
      </c>
      <c r="BV35" s="187" t="s">
        <v>330</v>
      </c>
      <c r="BW35" s="156"/>
      <c r="BX35" s="126"/>
      <c r="BY35" s="131" t="s">
        <v>0</v>
      </c>
      <c r="BZ35" s="126"/>
      <c r="CA35" s="186" t="s">
        <v>330</v>
      </c>
      <c r="CB35" s="187" t="s">
        <v>330</v>
      </c>
      <c r="CC35" s="156"/>
      <c r="CD35" s="126"/>
      <c r="CE35" s="131" t="s">
        <v>0</v>
      </c>
      <c r="CF35" s="126"/>
      <c r="CG35" s="186" t="s">
        <v>330</v>
      </c>
      <c r="CH35" s="187" t="s">
        <v>330</v>
      </c>
      <c r="CI35" s="156"/>
      <c r="CJ35" s="126"/>
      <c r="CK35" s="131" t="s">
        <v>0</v>
      </c>
      <c r="CL35" s="126"/>
      <c r="CM35" s="186" t="s">
        <v>330</v>
      </c>
      <c r="CN35" s="187" t="s">
        <v>330</v>
      </c>
      <c r="CO35" s="156"/>
      <c r="CP35" s="126"/>
      <c r="CQ35" s="131" t="s">
        <v>0</v>
      </c>
      <c r="CR35" s="126"/>
      <c r="CS35" s="186" t="s">
        <v>330</v>
      </c>
      <c r="CT35" s="187" t="s">
        <v>330</v>
      </c>
      <c r="CU35" s="156"/>
      <c r="CV35" s="126"/>
      <c r="CW35" s="131" t="s">
        <v>0</v>
      </c>
      <c r="CX35" s="126"/>
      <c r="CY35" s="186" t="s">
        <v>330</v>
      </c>
      <c r="CZ35" s="187" t="s">
        <v>330</v>
      </c>
      <c r="DA35" s="156"/>
      <c r="DB35" s="126"/>
      <c r="DC35" s="131" t="s">
        <v>0</v>
      </c>
      <c r="DD35" s="126"/>
      <c r="DE35" s="186" t="s">
        <v>330</v>
      </c>
      <c r="DF35" s="187" t="s">
        <v>330</v>
      </c>
      <c r="DG35" s="156"/>
      <c r="DH35" s="126"/>
      <c r="DI35" s="131" t="s">
        <v>0</v>
      </c>
      <c r="DJ35" s="126"/>
      <c r="DK35" s="131"/>
      <c r="DL35" s="170"/>
      <c r="DM35" s="156"/>
      <c r="DN35" s="126"/>
      <c r="DO35" s="131" t="s">
        <v>0</v>
      </c>
      <c r="DP35" s="126"/>
      <c r="DQ35" s="131"/>
      <c r="DR35" s="170"/>
      <c r="DS35" s="156"/>
      <c r="DT35" s="126"/>
      <c r="DU35" s="131" t="s">
        <v>0</v>
      </c>
      <c r="DV35" s="126"/>
      <c r="DW35" s="131"/>
      <c r="DX35" s="170"/>
      <c r="DY35" s="156"/>
      <c r="DZ35" s="126"/>
      <c r="EA35" s="131" t="s">
        <v>0</v>
      </c>
      <c r="EB35" s="126"/>
      <c r="EC35" s="131"/>
      <c r="ED35" s="170"/>
      <c r="EE35" s="156"/>
      <c r="EF35" s="126"/>
      <c r="EG35" s="131" t="s">
        <v>0</v>
      </c>
      <c r="EH35" s="126"/>
      <c r="EI35" s="131"/>
      <c r="EJ35" s="170"/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330</v>
      </c>
      <c r="NV35" s="187" t="s">
        <v>330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278</v>
      </c>
      <c r="H36" s="175" t="s">
        <v>269</v>
      </c>
      <c r="I36" s="25"/>
      <c r="J36" s="188">
        <v>1</v>
      </c>
      <c r="K36" s="188" t="s">
        <v>0</v>
      </c>
      <c r="L36" s="188">
        <v>3</v>
      </c>
      <c r="M36" s="186" t="s">
        <v>278</v>
      </c>
      <c r="N36" s="187" t="s">
        <v>263</v>
      </c>
      <c r="O36" s="149"/>
      <c r="P36" s="126">
        <v>5</v>
      </c>
      <c r="Q36" s="131" t="s">
        <v>0</v>
      </c>
      <c r="R36" s="126">
        <v>1</v>
      </c>
      <c r="S36" s="186" t="s">
        <v>274</v>
      </c>
      <c r="T36" s="187" t="s">
        <v>263</v>
      </c>
      <c r="U36" s="156"/>
      <c r="V36" s="126">
        <v>1</v>
      </c>
      <c r="W36" s="131" t="s">
        <v>0</v>
      </c>
      <c r="X36" s="126">
        <v>1</v>
      </c>
      <c r="Y36" s="186" t="s">
        <v>272</v>
      </c>
      <c r="Z36" s="187" t="s">
        <v>260</v>
      </c>
      <c r="AA36" s="156"/>
      <c r="AB36" s="126">
        <v>2</v>
      </c>
      <c r="AC36" s="131" t="s">
        <v>0</v>
      </c>
      <c r="AD36" s="126">
        <v>0</v>
      </c>
      <c r="AE36" s="193" t="s">
        <v>278</v>
      </c>
      <c r="AF36" s="194" t="s">
        <v>263</v>
      </c>
      <c r="AG36" s="156"/>
      <c r="AH36" s="126">
        <v>2</v>
      </c>
      <c r="AI36" s="131" t="s">
        <v>0</v>
      </c>
      <c r="AJ36" s="126">
        <v>1</v>
      </c>
      <c r="AK36" s="186" t="s">
        <v>278</v>
      </c>
      <c r="AL36" s="187" t="s">
        <v>258</v>
      </c>
      <c r="AM36" s="156"/>
      <c r="AN36" s="126">
        <v>1</v>
      </c>
      <c r="AO36" s="131" t="s">
        <v>0</v>
      </c>
      <c r="AP36" s="126">
        <v>3</v>
      </c>
      <c r="AQ36" s="186" t="s">
        <v>276</v>
      </c>
      <c r="AR36" s="187" t="s">
        <v>272</v>
      </c>
      <c r="AS36" s="156"/>
      <c r="AT36" s="126">
        <v>1</v>
      </c>
      <c r="AU36" s="131" t="s">
        <v>0</v>
      </c>
      <c r="AV36" s="126">
        <v>1</v>
      </c>
      <c r="AW36" s="186" t="s">
        <v>273</v>
      </c>
      <c r="AX36" s="187" t="s">
        <v>260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273</v>
      </c>
      <c r="BJ36" s="187" t="s">
        <v>260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278</v>
      </c>
      <c r="BV36" s="187" t="s">
        <v>258</v>
      </c>
      <c r="BW36" s="156"/>
      <c r="BX36" s="126">
        <v>5</v>
      </c>
      <c r="BY36" s="131" t="s">
        <v>0</v>
      </c>
      <c r="BZ36" s="126">
        <v>1</v>
      </c>
      <c r="CA36" s="131" t="s">
        <v>275</v>
      </c>
      <c r="CB36" s="170" t="s">
        <v>278</v>
      </c>
      <c r="CC36" s="156"/>
      <c r="CD36" s="126">
        <v>1</v>
      </c>
      <c r="CE36" s="131" t="s">
        <v>0</v>
      </c>
      <c r="CF36" s="126">
        <v>1</v>
      </c>
      <c r="CG36" s="186" t="s">
        <v>274</v>
      </c>
      <c r="CH36" s="187" t="s">
        <v>278</v>
      </c>
      <c r="CI36" s="156"/>
      <c r="CJ36" s="126">
        <v>1</v>
      </c>
      <c r="CK36" s="131" t="s">
        <v>0</v>
      </c>
      <c r="CL36" s="126">
        <v>2</v>
      </c>
      <c r="CM36" s="186" t="s">
        <v>275</v>
      </c>
      <c r="CN36" s="187" t="s">
        <v>356</v>
      </c>
      <c r="CO36" s="156"/>
      <c r="CP36" s="126">
        <v>1</v>
      </c>
      <c r="CQ36" s="131" t="s">
        <v>0</v>
      </c>
      <c r="CR36" s="126">
        <v>4</v>
      </c>
      <c r="CS36" s="186" t="s">
        <v>319</v>
      </c>
      <c r="CT36" s="187" t="s">
        <v>318</v>
      </c>
      <c r="CU36" s="156"/>
      <c r="CV36" s="126"/>
      <c r="CW36" s="131" t="s">
        <v>0</v>
      </c>
      <c r="CX36" s="126"/>
      <c r="CY36" s="186" t="s">
        <v>330</v>
      </c>
      <c r="CZ36" s="187" t="s">
        <v>330</v>
      </c>
      <c r="DA36" s="156"/>
      <c r="DB36" s="126">
        <v>1</v>
      </c>
      <c r="DC36" s="131" t="s">
        <v>0</v>
      </c>
      <c r="DD36" s="126">
        <v>2</v>
      </c>
      <c r="DE36" s="186" t="s">
        <v>274</v>
      </c>
      <c r="DF36" s="187" t="s">
        <v>263</v>
      </c>
      <c r="DG36" s="156"/>
      <c r="DH36" s="126"/>
      <c r="DI36" s="131" t="s">
        <v>0</v>
      </c>
      <c r="DJ36" s="126"/>
      <c r="DK36" s="131"/>
      <c r="DL36" s="170"/>
      <c r="DM36" s="156"/>
      <c r="DN36" s="126"/>
      <c r="DO36" s="131" t="s">
        <v>0</v>
      </c>
      <c r="DP36" s="126"/>
      <c r="DQ36" s="131"/>
      <c r="DR36" s="170"/>
      <c r="DS36" s="156"/>
      <c r="DT36" s="126"/>
      <c r="DU36" s="131" t="s">
        <v>0</v>
      </c>
      <c r="DV36" s="126"/>
      <c r="DW36" s="131"/>
      <c r="DX36" s="170"/>
      <c r="DY36" s="156"/>
      <c r="DZ36" s="126"/>
      <c r="EA36" s="131" t="s">
        <v>0</v>
      </c>
      <c r="EB36" s="126"/>
      <c r="EC36" s="131"/>
      <c r="ED36" s="170"/>
      <c r="EE36" s="156"/>
      <c r="EF36" s="126"/>
      <c r="EG36" s="131" t="s">
        <v>0</v>
      </c>
      <c r="EH36" s="126"/>
      <c r="EI36" s="131"/>
      <c r="EJ36" s="170"/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330</v>
      </c>
      <c r="NV36" s="187" t="s">
        <v>330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237</v>
      </c>
      <c r="C37" s="125"/>
      <c r="D37" s="171">
        <v>1</v>
      </c>
      <c r="E37" s="176" t="s">
        <v>0</v>
      </c>
      <c r="F37" s="168">
        <v>1</v>
      </c>
      <c r="G37" s="176" t="s">
        <v>278</v>
      </c>
      <c r="H37" s="175" t="s">
        <v>263</v>
      </c>
      <c r="I37" s="25"/>
      <c r="J37" s="188">
        <v>0</v>
      </c>
      <c r="K37" s="188" t="s">
        <v>0</v>
      </c>
      <c r="L37" s="188">
        <v>3</v>
      </c>
      <c r="M37" s="186" t="s">
        <v>274</v>
      </c>
      <c r="N37" s="187" t="s">
        <v>260</v>
      </c>
      <c r="O37" s="149"/>
      <c r="P37" s="126">
        <v>2</v>
      </c>
      <c r="Q37" s="131" t="s">
        <v>0</v>
      </c>
      <c r="R37" s="126">
        <v>0</v>
      </c>
      <c r="S37" s="186" t="s">
        <v>274</v>
      </c>
      <c r="T37" s="187" t="s">
        <v>276</v>
      </c>
      <c r="U37" s="156"/>
      <c r="V37" s="126">
        <v>1</v>
      </c>
      <c r="W37" s="131" t="s">
        <v>0</v>
      </c>
      <c r="X37" s="126">
        <v>3</v>
      </c>
      <c r="Y37" s="186" t="s">
        <v>274</v>
      </c>
      <c r="Z37" s="187" t="s">
        <v>260</v>
      </c>
      <c r="AA37" s="156"/>
      <c r="AB37" s="126">
        <v>2</v>
      </c>
      <c r="AC37" s="131" t="s">
        <v>0</v>
      </c>
      <c r="AD37" s="126">
        <v>0</v>
      </c>
      <c r="AE37" s="193" t="s">
        <v>278</v>
      </c>
      <c r="AF37" s="194" t="s">
        <v>274</v>
      </c>
      <c r="AG37" s="156"/>
      <c r="AH37" s="126">
        <v>3</v>
      </c>
      <c r="AI37" s="131" t="s">
        <v>0</v>
      </c>
      <c r="AJ37" s="126">
        <v>0</v>
      </c>
      <c r="AK37" s="186" t="s">
        <v>274</v>
      </c>
      <c r="AL37" s="187" t="s">
        <v>263</v>
      </c>
      <c r="AM37" s="156"/>
      <c r="AN37" s="126">
        <v>0</v>
      </c>
      <c r="AO37" s="131" t="s">
        <v>0</v>
      </c>
      <c r="AP37" s="126">
        <v>2</v>
      </c>
      <c r="AQ37" s="186" t="s">
        <v>274</v>
      </c>
      <c r="AR37" s="187" t="s">
        <v>260</v>
      </c>
      <c r="AS37" s="156"/>
      <c r="AT37" s="126">
        <v>0</v>
      </c>
      <c r="AU37" s="131" t="s">
        <v>0</v>
      </c>
      <c r="AV37" s="126">
        <v>1</v>
      </c>
      <c r="AW37" s="186" t="s">
        <v>276</v>
      </c>
      <c r="AX37" s="187" t="s">
        <v>278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274</v>
      </c>
      <c r="BJ37" s="187" t="s">
        <v>263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275</v>
      </c>
      <c r="BV37" s="187" t="s">
        <v>258</v>
      </c>
      <c r="BW37" s="156"/>
      <c r="BX37" s="126">
        <v>5</v>
      </c>
      <c r="BY37" s="131" t="s">
        <v>0</v>
      </c>
      <c r="BZ37" s="126">
        <v>0</v>
      </c>
      <c r="CA37" s="131" t="s">
        <v>275</v>
      </c>
      <c r="CB37" s="170" t="s">
        <v>274</v>
      </c>
      <c r="CC37" s="156"/>
      <c r="CD37" s="126">
        <v>0</v>
      </c>
      <c r="CE37" s="131" t="s">
        <v>0</v>
      </c>
      <c r="CF37" s="126">
        <v>2</v>
      </c>
      <c r="CG37" s="186" t="s">
        <v>274</v>
      </c>
      <c r="CH37" s="187" t="s">
        <v>266</v>
      </c>
      <c r="CI37" s="156"/>
      <c r="CJ37" s="126">
        <v>0</v>
      </c>
      <c r="CK37" s="131" t="s">
        <v>0</v>
      </c>
      <c r="CL37" s="126">
        <v>1</v>
      </c>
      <c r="CM37" s="186" t="s">
        <v>273</v>
      </c>
      <c r="CN37" s="187" t="s">
        <v>275</v>
      </c>
      <c r="CO37" s="156"/>
      <c r="CP37" s="126">
        <v>4</v>
      </c>
      <c r="CQ37" s="131" t="s">
        <v>0</v>
      </c>
      <c r="CR37" s="126">
        <v>0</v>
      </c>
      <c r="CS37" s="186" t="s">
        <v>275</v>
      </c>
      <c r="CT37" s="187" t="s">
        <v>274</v>
      </c>
      <c r="CU37" s="156"/>
      <c r="CV37" s="126">
        <v>2</v>
      </c>
      <c r="CW37" s="131" t="s">
        <v>0</v>
      </c>
      <c r="CX37" s="126">
        <v>0</v>
      </c>
      <c r="CY37" s="186" t="s">
        <v>276</v>
      </c>
      <c r="CZ37" s="187" t="s">
        <v>260</v>
      </c>
      <c r="DA37" s="156"/>
      <c r="DB37" s="126">
        <v>0</v>
      </c>
      <c r="DC37" s="131" t="s">
        <v>0</v>
      </c>
      <c r="DD37" s="126">
        <v>4</v>
      </c>
      <c r="DE37" s="186" t="s">
        <v>274</v>
      </c>
      <c r="DF37" s="187" t="s">
        <v>273</v>
      </c>
      <c r="DG37" s="156"/>
      <c r="DH37" s="126"/>
      <c r="DI37" s="131" t="s">
        <v>0</v>
      </c>
      <c r="DJ37" s="126"/>
      <c r="DK37" s="131"/>
      <c r="DL37" s="170"/>
      <c r="DM37" s="156"/>
      <c r="DN37" s="126"/>
      <c r="DO37" s="131" t="s">
        <v>0</v>
      </c>
      <c r="DP37" s="126"/>
      <c r="DQ37" s="131"/>
      <c r="DR37" s="170"/>
      <c r="DS37" s="156"/>
      <c r="DT37" s="126"/>
      <c r="DU37" s="131" t="s">
        <v>0</v>
      </c>
      <c r="DV37" s="126"/>
      <c r="DW37" s="131"/>
      <c r="DX37" s="170"/>
      <c r="DY37" s="156"/>
      <c r="DZ37" s="126"/>
      <c r="EA37" s="131" t="s">
        <v>0</v>
      </c>
      <c r="EB37" s="126"/>
      <c r="EC37" s="131"/>
      <c r="ED37" s="170"/>
      <c r="EE37" s="156"/>
      <c r="EF37" s="126"/>
      <c r="EG37" s="131" t="s">
        <v>0</v>
      </c>
      <c r="EH37" s="126"/>
      <c r="EI37" s="131"/>
      <c r="EJ37" s="170"/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330</v>
      </c>
      <c r="NV37" s="187" t="s">
        <v>330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242</v>
      </c>
      <c r="C38" s="125"/>
      <c r="D38" s="171">
        <v>1</v>
      </c>
      <c r="E38" s="176" t="s">
        <v>0</v>
      </c>
      <c r="F38" s="168">
        <v>1</v>
      </c>
      <c r="G38" s="176" t="s">
        <v>278</v>
      </c>
      <c r="H38" s="175" t="s">
        <v>274</v>
      </c>
      <c r="I38" s="25"/>
      <c r="J38" s="188">
        <v>0</v>
      </c>
      <c r="K38" s="188" t="s">
        <v>0</v>
      </c>
      <c r="L38" s="188">
        <v>2</v>
      </c>
      <c r="M38" s="186" t="s">
        <v>274</v>
      </c>
      <c r="N38" s="187" t="s">
        <v>278</v>
      </c>
      <c r="O38" s="149"/>
      <c r="P38" s="126">
        <v>4</v>
      </c>
      <c r="Q38" s="131" t="s">
        <v>0</v>
      </c>
      <c r="R38" s="126">
        <v>0</v>
      </c>
      <c r="S38" s="186" t="s">
        <v>274</v>
      </c>
      <c r="T38" s="187" t="s">
        <v>278</v>
      </c>
      <c r="U38" s="156"/>
      <c r="V38" s="126">
        <v>0</v>
      </c>
      <c r="W38" s="131" t="s">
        <v>0</v>
      </c>
      <c r="X38" s="126">
        <v>3</v>
      </c>
      <c r="Y38" s="186" t="s">
        <v>274</v>
      </c>
      <c r="Z38" s="187" t="s">
        <v>263</v>
      </c>
      <c r="AA38" s="156"/>
      <c r="AB38" s="126">
        <v>3</v>
      </c>
      <c r="AC38" s="131" t="s">
        <v>0</v>
      </c>
      <c r="AD38" s="126">
        <v>1</v>
      </c>
      <c r="AE38" s="193" t="s">
        <v>274</v>
      </c>
      <c r="AF38" s="194" t="s">
        <v>278</v>
      </c>
      <c r="AG38" s="156"/>
      <c r="AH38" s="126">
        <v>2</v>
      </c>
      <c r="AI38" s="131" t="s">
        <v>0</v>
      </c>
      <c r="AJ38" s="126">
        <v>1</v>
      </c>
      <c r="AK38" s="186" t="s">
        <v>278</v>
      </c>
      <c r="AL38" s="187" t="s">
        <v>263</v>
      </c>
      <c r="AM38" s="156"/>
      <c r="AN38" s="126">
        <v>1</v>
      </c>
      <c r="AO38" s="131" t="s">
        <v>0</v>
      </c>
      <c r="AP38" s="126">
        <v>2</v>
      </c>
      <c r="AQ38" s="186" t="s">
        <v>273</v>
      </c>
      <c r="AR38" s="187" t="s">
        <v>274</v>
      </c>
      <c r="AS38" s="156"/>
      <c r="AT38" s="126">
        <v>1</v>
      </c>
      <c r="AU38" s="131" t="s">
        <v>0</v>
      </c>
      <c r="AV38" s="126">
        <v>1</v>
      </c>
      <c r="AW38" s="186" t="s">
        <v>274</v>
      </c>
      <c r="AX38" s="187" t="s">
        <v>276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330</v>
      </c>
      <c r="BJ38" s="187" t="s">
        <v>330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276</v>
      </c>
      <c r="BV38" s="187" t="s">
        <v>274</v>
      </c>
      <c r="BW38" s="156"/>
      <c r="BX38" s="126">
        <v>3</v>
      </c>
      <c r="BY38" s="131" t="s">
        <v>0</v>
      </c>
      <c r="BZ38" s="126">
        <v>0</v>
      </c>
      <c r="CA38" s="131" t="s">
        <v>276</v>
      </c>
      <c r="CB38" s="170" t="s">
        <v>278</v>
      </c>
      <c r="CC38" s="156"/>
      <c r="CD38" s="126"/>
      <c r="CE38" s="131" t="s">
        <v>0</v>
      </c>
      <c r="CF38" s="126"/>
      <c r="CG38" s="186" t="s">
        <v>330</v>
      </c>
      <c r="CH38" s="187" t="s">
        <v>330</v>
      </c>
      <c r="CI38" s="156"/>
      <c r="CJ38" s="126">
        <v>0</v>
      </c>
      <c r="CK38" s="131" t="s">
        <v>0</v>
      </c>
      <c r="CL38" s="126">
        <v>2</v>
      </c>
      <c r="CM38" s="186" t="s">
        <v>273</v>
      </c>
      <c r="CN38" s="187" t="s">
        <v>276</v>
      </c>
      <c r="CO38" s="156"/>
      <c r="CP38" s="126">
        <v>3</v>
      </c>
      <c r="CQ38" s="131" t="s">
        <v>0</v>
      </c>
      <c r="CR38" s="126">
        <v>2</v>
      </c>
      <c r="CS38" s="186" t="s">
        <v>274</v>
      </c>
      <c r="CT38" s="187" t="s">
        <v>275</v>
      </c>
      <c r="CU38" s="156"/>
      <c r="CV38" s="126"/>
      <c r="CW38" s="131" t="s">
        <v>0</v>
      </c>
      <c r="CX38" s="126"/>
      <c r="CY38" s="186" t="s">
        <v>330</v>
      </c>
      <c r="CZ38" s="187" t="s">
        <v>330</v>
      </c>
      <c r="DA38" s="156"/>
      <c r="DB38" s="126">
        <v>0</v>
      </c>
      <c r="DC38" s="131" t="s">
        <v>0</v>
      </c>
      <c r="DD38" s="126">
        <v>3</v>
      </c>
      <c r="DE38" s="186" t="s">
        <v>276</v>
      </c>
      <c r="DF38" s="187" t="s">
        <v>273</v>
      </c>
      <c r="DG38" s="156"/>
      <c r="DH38" s="126"/>
      <c r="DI38" s="131" t="s">
        <v>0</v>
      </c>
      <c r="DJ38" s="126"/>
      <c r="DK38" s="131"/>
      <c r="DL38" s="170"/>
      <c r="DM38" s="156"/>
      <c r="DN38" s="126"/>
      <c r="DO38" s="131" t="s">
        <v>0</v>
      </c>
      <c r="DP38" s="126"/>
      <c r="DQ38" s="131"/>
      <c r="DR38" s="170"/>
      <c r="DS38" s="156"/>
      <c r="DT38" s="126"/>
      <c r="DU38" s="131" t="s">
        <v>0</v>
      </c>
      <c r="DV38" s="126"/>
      <c r="DW38" s="131"/>
      <c r="DX38" s="170"/>
      <c r="DY38" s="156"/>
      <c r="DZ38" s="126"/>
      <c r="EA38" s="131" t="s">
        <v>0</v>
      </c>
      <c r="EB38" s="126"/>
      <c r="EC38" s="131"/>
      <c r="ED38" s="170"/>
      <c r="EE38" s="156"/>
      <c r="EF38" s="126"/>
      <c r="EG38" s="131" t="s">
        <v>0</v>
      </c>
      <c r="EH38" s="126"/>
      <c r="EI38" s="131"/>
      <c r="EJ38" s="170"/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330</v>
      </c>
      <c r="NV38" s="187" t="s">
        <v>330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238</v>
      </c>
      <c r="C39" s="125"/>
      <c r="D39" s="171">
        <v>1</v>
      </c>
      <c r="E39" s="176" t="s">
        <v>0</v>
      </c>
      <c r="F39" s="168">
        <v>2</v>
      </c>
      <c r="G39" s="177" t="s">
        <v>274</v>
      </c>
      <c r="H39" s="178" t="s">
        <v>278</v>
      </c>
      <c r="I39" s="25"/>
      <c r="J39" s="188">
        <v>0</v>
      </c>
      <c r="K39" s="188" t="s">
        <v>0</v>
      </c>
      <c r="L39" s="188">
        <v>2</v>
      </c>
      <c r="M39" s="186" t="s">
        <v>274</v>
      </c>
      <c r="N39" s="187" t="s">
        <v>263</v>
      </c>
      <c r="O39" s="149"/>
      <c r="P39" s="126">
        <v>2</v>
      </c>
      <c r="Q39" s="131" t="s">
        <v>0</v>
      </c>
      <c r="R39" s="126">
        <v>0</v>
      </c>
      <c r="S39" s="186" t="s">
        <v>276</v>
      </c>
      <c r="T39" s="187" t="s">
        <v>278</v>
      </c>
      <c r="U39" s="156"/>
      <c r="V39" s="126">
        <v>0</v>
      </c>
      <c r="W39" s="131" t="s">
        <v>0</v>
      </c>
      <c r="X39" s="126">
        <v>2</v>
      </c>
      <c r="Y39" s="186" t="s">
        <v>274</v>
      </c>
      <c r="Z39" s="187" t="s">
        <v>278</v>
      </c>
      <c r="AA39" s="156"/>
      <c r="AB39" s="126"/>
      <c r="AC39" s="131" t="s">
        <v>0</v>
      </c>
      <c r="AD39" s="126"/>
      <c r="AE39" s="186" t="s">
        <v>330</v>
      </c>
      <c r="AF39" s="187" t="s">
        <v>330</v>
      </c>
      <c r="AG39" s="156"/>
      <c r="AH39" s="126">
        <v>3</v>
      </c>
      <c r="AI39" s="131" t="s">
        <v>0</v>
      </c>
      <c r="AJ39" s="126">
        <v>1</v>
      </c>
      <c r="AK39" s="186" t="s">
        <v>278</v>
      </c>
      <c r="AL39" s="187" t="s">
        <v>263</v>
      </c>
      <c r="AM39" s="156"/>
      <c r="AN39" s="126">
        <v>0</v>
      </c>
      <c r="AO39" s="131" t="s">
        <v>0</v>
      </c>
      <c r="AP39" s="126">
        <v>2</v>
      </c>
      <c r="AQ39" s="186" t="s">
        <v>274</v>
      </c>
      <c r="AR39" s="187" t="s">
        <v>278</v>
      </c>
      <c r="AS39" s="156"/>
      <c r="AT39" s="126">
        <v>1</v>
      </c>
      <c r="AU39" s="131" t="s">
        <v>0</v>
      </c>
      <c r="AV39" s="126">
        <v>1</v>
      </c>
      <c r="AW39" s="186" t="s">
        <v>274</v>
      </c>
      <c r="AX39" s="187" t="s">
        <v>278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274</v>
      </c>
      <c r="BJ39" s="187" t="s">
        <v>276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330</v>
      </c>
      <c r="BV39" s="187" t="s">
        <v>330</v>
      </c>
      <c r="BW39" s="156"/>
      <c r="BX39" s="126"/>
      <c r="BY39" s="131" t="s">
        <v>0</v>
      </c>
      <c r="BZ39" s="126"/>
      <c r="CA39" s="186" t="s">
        <v>330</v>
      </c>
      <c r="CB39" s="187" t="s">
        <v>330</v>
      </c>
      <c r="CC39" s="156"/>
      <c r="CD39" s="126"/>
      <c r="CE39" s="131" t="s">
        <v>0</v>
      </c>
      <c r="CF39" s="126"/>
      <c r="CG39" s="186" t="s">
        <v>330</v>
      </c>
      <c r="CH39" s="187" t="s">
        <v>330</v>
      </c>
      <c r="CI39" s="156"/>
      <c r="CJ39" s="126"/>
      <c r="CK39" s="131" t="s">
        <v>0</v>
      </c>
      <c r="CL39" s="126"/>
      <c r="CM39" s="186" t="s">
        <v>330</v>
      </c>
      <c r="CN39" s="187" t="s">
        <v>330</v>
      </c>
      <c r="CO39" s="156"/>
      <c r="CP39" s="126"/>
      <c r="CQ39" s="131" t="s">
        <v>0</v>
      </c>
      <c r="CR39" s="126"/>
      <c r="CS39" s="186" t="s">
        <v>330</v>
      </c>
      <c r="CT39" s="187" t="s">
        <v>330</v>
      </c>
      <c r="CU39" s="156"/>
      <c r="CV39" s="126"/>
      <c r="CW39" s="131" t="s">
        <v>0</v>
      </c>
      <c r="CX39" s="126"/>
      <c r="CY39" s="186" t="s">
        <v>330</v>
      </c>
      <c r="CZ39" s="187" t="s">
        <v>330</v>
      </c>
      <c r="DA39" s="156"/>
      <c r="DB39" s="126"/>
      <c r="DC39" s="131" t="s">
        <v>0</v>
      </c>
      <c r="DD39" s="126"/>
      <c r="DE39" s="186" t="s">
        <v>330</v>
      </c>
      <c r="DF39" s="187" t="s">
        <v>330</v>
      </c>
      <c r="DG39" s="156"/>
      <c r="DH39" s="126"/>
      <c r="DI39" s="131" t="s">
        <v>0</v>
      </c>
      <c r="DJ39" s="126"/>
      <c r="DK39" s="131"/>
      <c r="DL39" s="170"/>
      <c r="DM39" s="156"/>
      <c r="DN39" s="126"/>
      <c r="DO39" s="131" t="s">
        <v>0</v>
      </c>
      <c r="DP39" s="126"/>
      <c r="DQ39" s="131"/>
      <c r="DR39" s="170"/>
      <c r="DS39" s="156"/>
      <c r="DT39" s="126"/>
      <c r="DU39" s="131" t="s">
        <v>0</v>
      </c>
      <c r="DV39" s="126"/>
      <c r="DW39" s="131"/>
      <c r="DX39" s="170"/>
      <c r="DY39" s="156"/>
      <c r="DZ39" s="126"/>
      <c r="EA39" s="131" t="s">
        <v>0</v>
      </c>
      <c r="EB39" s="126"/>
      <c r="EC39" s="131"/>
      <c r="ED39" s="170"/>
      <c r="EE39" s="156"/>
      <c r="EF39" s="126"/>
      <c r="EG39" s="131" t="s">
        <v>0</v>
      </c>
      <c r="EH39" s="126"/>
      <c r="EI39" s="131"/>
      <c r="EJ39" s="170"/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330</v>
      </c>
      <c r="NV39" s="187" t="s">
        <v>330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276</v>
      </c>
      <c r="H40" s="184" t="s">
        <v>273</v>
      </c>
      <c r="I40" s="25"/>
      <c r="J40" s="188">
        <v>1</v>
      </c>
      <c r="K40" s="188" t="s">
        <v>0</v>
      </c>
      <c r="L40" s="188">
        <v>2</v>
      </c>
      <c r="M40" s="186" t="s">
        <v>278</v>
      </c>
      <c r="N40" s="187" t="s">
        <v>269</v>
      </c>
      <c r="O40" s="149"/>
      <c r="P40" s="126"/>
      <c r="Q40" s="131" t="s">
        <v>0</v>
      </c>
      <c r="R40" s="126"/>
      <c r="S40" s="186" t="s">
        <v>330</v>
      </c>
      <c r="T40" s="187" t="s">
        <v>330</v>
      </c>
      <c r="U40" s="156"/>
      <c r="V40" s="126"/>
      <c r="W40" s="131" t="s">
        <v>0</v>
      </c>
      <c r="X40" s="126"/>
      <c r="Y40" s="186" t="s">
        <v>330</v>
      </c>
      <c r="Z40" s="187" t="s">
        <v>330</v>
      </c>
      <c r="AA40" s="156"/>
      <c r="AB40" s="126">
        <v>2</v>
      </c>
      <c r="AC40" s="131" t="s">
        <v>0</v>
      </c>
      <c r="AD40" s="126">
        <v>1</v>
      </c>
      <c r="AE40" s="193" t="s">
        <v>256</v>
      </c>
      <c r="AF40" s="194" t="s">
        <v>278</v>
      </c>
      <c r="AG40" s="156"/>
      <c r="AH40" s="126">
        <v>2</v>
      </c>
      <c r="AI40" s="131" t="s">
        <v>0</v>
      </c>
      <c r="AJ40" s="126">
        <v>0</v>
      </c>
      <c r="AK40" s="186" t="s">
        <v>274</v>
      </c>
      <c r="AL40" s="187" t="s">
        <v>260</v>
      </c>
      <c r="AM40" s="156"/>
      <c r="AN40" s="126"/>
      <c r="AO40" s="131" t="s">
        <v>0</v>
      </c>
      <c r="AP40" s="126"/>
      <c r="AQ40" s="186" t="s">
        <v>330</v>
      </c>
      <c r="AR40" s="187" t="s">
        <v>330</v>
      </c>
      <c r="AS40" s="156"/>
      <c r="AT40" s="126">
        <v>1</v>
      </c>
      <c r="AU40" s="131" t="s">
        <v>0</v>
      </c>
      <c r="AV40" s="126">
        <v>1</v>
      </c>
      <c r="AW40" s="186" t="s">
        <v>275</v>
      </c>
      <c r="AX40" s="187" t="s">
        <v>273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275</v>
      </c>
      <c r="BJ40" s="187" t="s">
        <v>274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330</v>
      </c>
      <c r="BV40" s="187" t="s">
        <v>330</v>
      </c>
      <c r="BW40" s="156"/>
      <c r="BX40" s="126">
        <v>3</v>
      </c>
      <c r="BY40" s="131" t="s">
        <v>0</v>
      </c>
      <c r="BZ40" s="126">
        <v>1</v>
      </c>
      <c r="CA40" s="131" t="s">
        <v>275</v>
      </c>
      <c r="CB40" s="170" t="s">
        <v>278</v>
      </c>
      <c r="CC40" s="156"/>
      <c r="CD40" s="126"/>
      <c r="CE40" s="131" t="s">
        <v>0</v>
      </c>
      <c r="CF40" s="126"/>
      <c r="CG40" s="186" t="s">
        <v>330</v>
      </c>
      <c r="CH40" s="187" t="s">
        <v>330</v>
      </c>
      <c r="CI40" s="156"/>
      <c r="CJ40" s="126"/>
      <c r="CK40" s="131" t="s">
        <v>0</v>
      </c>
      <c r="CL40" s="126"/>
      <c r="CM40" s="186" t="s">
        <v>330</v>
      </c>
      <c r="CN40" s="187" t="s">
        <v>330</v>
      </c>
      <c r="CO40" s="156"/>
      <c r="CP40" s="126">
        <v>2</v>
      </c>
      <c r="CQ40" s="131" t="s">
        <v>0</v>
      </c>
      <c r="CR40" s="126">
        <v>1</v>
      </c>
      <c r="CS40" s="186" t="s">
        <v>319</v>
      </c>
      <c r="CT40" s="187" t="s">
        <v>273</v>
      </c>
      <c r="CU40" s="156"/>
      <c r="CV40" s="126">
        <v>2</v>
      </c>
      <c r="CW40" s="131" t="s">
        <v>0</v>
      </c>
      <c r="CX40" s="126">
        <v>0</v>
      </c>
      <c r="CY40" s="186" t="s">
        <v>274</v>
      </c>
      <c r="CZ40" s="187" t="s">
        <v>265</v>
      </c>
      <c r="DA40" s="156"/>
      <c r="DB40" s="126">
        <v>0</v>
      </c>
      <c r="DC40" s="131" t="s">
        <v>0</v>
      </c>
      <c r="DD40" s="126">
        <v>1</v>
      </c>
      <c r="DE40" s="186" t="s">
        <v>274</v>
      </c>
      <c r="DF40" s="187" t="s">
        <v>260</v>
      </c>
      <c r="DG40" s="156"/>
      <c r="DH40" s="126"/>
      <c r="DI40" s="131" t="s">
        <v>0</v>
      </c>
      <c r="DJ40" s="126"/>
      <c r="DK40" s="131"/>
      <c r="DL40" s="170"/>
      <c r="DM40" s="156"/>
      <c r="DN40" s="126"/>
      <c r="DO40" s="131" t="s">
        <v>0</v>
      </c>
      <c r="DP40" s="126"/>
      <c r="DQ40" s="131"/>
      <c r="DR40" s="170"/>
      <c r="DS40" s="156"/>
      <c r="DT40" s="126"/>
      <c r="DU40" s="131" t="s">
        <v>0</v>
      </c>
      <c r="DV40" s="126"/>
      <c r="DW40" s="131"/>
      <c r="DX40" s="170"/>
      <c r="DY40" s="156"/>
      <c r="DZ40" s="126"/>
      <c r="EA40" s="131" t="s">
        <v>0</v>
      </c>
      <c r="EB40" s="126"/>
      <c r="EC40" s="131"/>
      <c r="ED40" s="170"/>
      <c r="EE40" s="156"/>
      <c r="EF40" s="126"/>
      <c r="EG40" s="131" t="s">
        <v>0</v>
      </c>
      <c r="EH40" s="126"/>
      <c r="EI40" s="131"/>
      <c r="EJ40" s="170"/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330</v>
      </c>
      <c r="NV40" s="187" t="s">
        <v>330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319</v>
      </c>
      <c r="H41" s="175" t="s">
        <v>320</v>
      </c>
      <c r="I41" s="25"/>
      <c r="J41" s="188">
        <v>0</v>
      </c>
      <c r="K41" s="188" t="s">
        <v>0</v>
      </c>
      <c r="L41" s="188">
        <v>2</v>
      </c>
      <c r="M41" s="186" t="s">
        <v>274</v>
      </c>
      <c r="N41" s="187" t="s">
        <v>263</v>
      </c>
      <c r="O41" s="149"/>
      <c r="P41" s="126">
        <v>3</v>
      </c>
      <c r="Q41" s="131" t="s">
        <v>0</v>
      </c>
      <c r="R41" s="126">
        <v>2</v>
      </c>
      <c r="S41" s="186" t="s">
        <v>274</v>
      </c>
      <c r="T41" s="187" t="s">
        <v>260</v>
      </c>
      <c r="U41" s="156"/>
      <c r="V41" s="126">
        <v>1</v>
      </c>
      <c r="W41" s="131" t="s">
        <v>0</v>
      </c>
      <c r="X41" s="126">
        <v>1</v>
      </c>
      <c r="Y41" s="186" t="s">
        <v>274</v>
      </c>
      <c r="Z41" s="187" t="s">
        <v>263</v>
      </c>
      <c r="AA41" s="156"/>
      <c r="AB41" s="126">
        <v>2</v>
      </c>
      <c r="AC41" s="131" t="s">
        <v>0</v>
      </c>
      <c r="AD41" s="126">
        <v>0</v>
      </c>
      <c r="AE41" s="193" t="s">
        <v>274</v>
      </c>
      <c r="AF41" s="194" t="s">
        <v>278</v>
      </c>
      <c r="AG41" s="156"/>
      <c r="AH41" s="126">
        <v>2</v>
      </c>
      <c r="AI41" s="131" t="s">
        <v>0</v>
      </c>
      <c r="AJ41" s="126">
        <v>1</v>
      </c>
      <c r="AK41" s="186" t="s">
        <v>274</v>
      </c>
      <c r="AL41" s="187" t="s">
        <v>274</v>
      </c>
      <c r="AM41" s="156"/>
      <c r="AN41" s="126">
        <v>1</v>
      </c>
      <c r="AO41" s="131" t="s">
        <v>0</v>
      </c>
      <c r="AP41" s="126">
        <v>1</v>
      </c>
      <c r="AQ41" s="186" t="s">
        <v>278</v>
      </c>
      <c r="AR41" s="187" t="s">
        <v>274</v>
      </c>
      <c r="AS41" s="156"/>
      <c r="AT41" s="126"/>
      <c r="AU41" s="131" t="s">
        <v>0</v>
      </c>
      <c r="AV41" s="126"/>
      <c r="AW41" s="186" t="s">
        <v>330</v>
      </c>
      <c r="AX41" s="187" t="s">
        <v>330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330</v>
      </c>
      <c r="BJ41" s="187" t="s">
        <v>330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330</v>
      </c>
      <c r="BV41" s="187" t="s">
        <v>330</v>
      </c>
      <c r="BW41" s="156"/>
      <c r="BX41" s="126"/>
      <c r="BY41" s="131" t="s">
        <v>0</v>
      </c>
      <c r="BZ41" s="126"/>
      <c r="CA41" s="186" t="s">
        <v>330</v>
      </c>
      <c r="CB41" s="187" t="s">
        <v>330</v>
      </c>
      <c r="CC41" s="156"/>
      <c r="CD41" s="126"/>
      <c r="CE41" s="131" t="s">
        <v>0</v>
      </c>
      <c r="CF41" s="126"/>
      <c r="CG41" s="186" t="s">
        <v>330</v>
      </c>
      <c r="CH41" s="187" t="s">
        <v>330</v>
      </c>
      <c r="CI41" s="156"/>
      <c r="CJ41" s="126"/>
      <c r="CK41" s="131" t="s">
        <v>0</v>
      </c>
      <c r="CL41" s="126"/>
      <c r="CM41" s="186" t="s">
        <v>330</v>
      </c>
      <c r="CN41" s="187" t="s">
        <v>330</v>
      </c>
      <c r="CO41" s="156"/>
      <c r="CP41" s="126"/>
      <c r="CQ41" s="131" t="s">
        <v>0</v>
      </c>
      <c r="CR41" s="126"/>
      <c r="CS41" s="186" t="s">
        <v>330</v>
      </c>
      <c r="CT41" s="187" t="s">
        <v>330</v>
      </c>
      <c r="CU41" s="156"/>
      <c r="CV41" s="126"/>
      <c r="CW41" s="131" t="s">
        <v>0</v>
      </c>
      <c r="CX41" s="126"/>
      <c r="CY41" s="186" t="s">
        <v>330</v>
      </c>
      <c r="CZ41" s="187" t="s">
        <v>330</v>
      </c>
      <c r="DA41" s="156"/>
      <c r="DB41" s="126"/>
      <c r="DC41" s="131" t="s">
        <v>0</v>
      </c>
      <c r="DD41" s="126"/>
      <c r="DE41" s="186" t="s">
        <v>330</v>
      </c>
      <c r="DF41" s="187" t="s">
        <v>330</v>
      </c>
      <c r="DG41" s="156"/>
      <c r="DH41" s="126"/>
      <c r="DI41" s="131" t="s">
        <v>0</v>
      </c>
      <c r="DJ41" s="126"/>
      <c r="DK41" s="131"/>
      <c r="DL41" s="170"/>
      <c r="DM41" s="156"/>
      <c r="DN41" s="126"/>
      <c r="DO41" s="131" t="s">
        <v>0</v>
      </c>
      <c r="DP41" s="126"/>
      <c r="DQ41" s="131"/>
      <c r="DR41" s="170"/>
      <c r="DS41" s="156"/>
      <c r="DT41" s="126"/>
      <c r="DU41" s="131" t="s">
        <v>0</v>
      </c>
      <c r="DV41" s="126"/>
      <c r="DW41" s="131"/>
      <c r="DX41" s="170"/>
      <c r="DY41" s="156"/>
      <c r="DZ41" s="126"/>
      <c r="EA41" s="131" t="s">
        <v>0</v>
      </c>
      <c r="EB41" s="126"/>
      <c r="EC41" s="131"/>
      <c r="ED41" s="170"/>
      <c r="EE41" s="156"/>
      <c r="EF41" s="126"/>
      <c r="EG41" s="131" t="s">
        <v>0</v>
      </c>
      <c r="EH41" s="126"/>
      <c r="EI41" s="131"/>
      <c r="EJ41" s="170"/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330</v>
      </c>
      <c r="NV41" s="187" t="s">
        <v>330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234</v>
      </c>
      <c r="C42" s="125"/>
      <c r="D42" s="171"/>
      <c r="E42" s="176" t="s">
        <v>0</v>
      </c>
      <c r="F42" s="168"/>
      <c r="G42" s="182" t="s">
        <v>330</v>
      </c>
      <c r="H42" s="183" t="s">
        <v>330</v>
      </c>
      <c r="I42" s="25"/>
      <c r="J42" s="188">
        <v>1</v>
      </c>
      <c r="K42" s="188" t="s">
        <v>0</v>
      </c>
      <c r="L42" s="188">
        <v>2</v>
      </c>
      <c r="M42" s="186" t="s">
        <v>274</v>
      </c>
      <c r="N42" s="187" t="s">
        <v>269</v>
      </c>
      <c r="O42" s="149"/>
      <c r="P42" s="126">
        <v>1</v>
      </c>
      <c r="Q42" s="131" t="s">
        <v>0</v>
      </c>
      <c r="R42" s="126">
        <v>0</v>
      </c>
      <c r="S42" s="186" t="s">
        <v>278</v>
      </c>
      <c r="T42" s="187" t="s">
        <v>260</v>
      </c>
      <c r="U42" s="156"/>
      <c r="V42" s="126">
        <v>1</v>
      </c>
      <c r="W42" s="131" t="s">
        <v>0</v>
      </c>
      <c r="X42" s="126">
        <v>3</v>
      </c>
      <c r="Y42" s="186" t="s">
        <v>278</v>
      </c>
      <c r="Z42" s="187" t="s">
        <v>260</v>
      </c>
      <c r="AA42" s="156"/>
      <c r="AB42" s="126">
        <v>3</v>
      </c>
      <c r="AC42" s="131" t="s">
        <v>0</v>
      </c>
      <c r="AD42" s="126">
        <v>1</v>
      </c>
      <c r="AE42" s="193" t="s">
        <v>277</v>
      </c>
      <c r="AF42" s="194" t="s">
        <v>272</v>
      </c>
      <c r="AG42" s="156"/>
      <c r="AH42" s="126">
        <v>3</v>
      </c>
      <c r="AI42" s="131" t="s">
        <v>0</v>
      </c>
      <c r="AJ42" s="126">
        <v>1</v>
      </c>
      <c r="AK42" s="186" t="s">
        <v>278</v>
      </c>
      <c r="AL42" s="187" t="s">
        <v>263</v>
      </c>
      <c r="AM42" s="156"/>
      <c r="AN42" s="126"/>
      <c r="AO42" s="131" t="s">
        <v>0</v>
      </c>
      <c r="AP42" s="126"/>
      <c r="AQ42" s="186" t="s">
        <v>330</v>
      </c>
      <c r="AR42" s="187" t="s">
        <v>330</v>
      </c>
      <c r="AS42" s="156"/>
      <c r="AT42" s="126">
        <v>1</v>
      </c>
      <c r="AU42" s="131" t="s">
        <v>0</v>
      </c>
      <c r="AV42" s="126">
        <v>1</v>
      </c>
      <c r="AW42" s="186" t="s">
        <v>278</v>
      </c>
      <c r="AX42" s="187" t="s">
        <v>260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274</v>
      </c>
      <c r="BJ42" s="187" t="s">
        <v>263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275</v>
      </c>
      <c r="BV42" s="187" t="s">
        <v>266</v>
      </c>
      <c r="BW42" s="156"/>
      <c r="BX42" s="126">
        <v>2</v>
      </c>
      <c r="BY42" s="131" t="s">
        <v>0</v>
      </c>
      <c r="BZ42" s="126">
        <v>0</v>
      </c>
      <c r="CA42" s="131" t="s">
        <v>274</v>
      </c>
      <c r="CB42" s="170" t="s">
        <v>266</v>
      </c>
      <c r="CC42" s="156"/>
      <c r="CD42" s="126">
        <v>1</v>
      </c>
      <c r="CE42" s="131" t="s">
        <v>0</v>
      </c>
      <c r="CF42" s="126">
        <v>2</v>
      </c>
      <c r="CG42" s="186" t="s">
        <v>278</v>
      </c>
      <c r="CH42" s="187" t="s">
        <v>266</v>
      </c>
      <c r="CI42" s="156"/>
      <c r="CJ42" s="126">
        <v>0</v>
      </c>
      <c r="CK42" s="131" t="s">
        <v>0</v>
      </c>
      <c r="CL42" s="126">
        <v>2</v>
      </c>
      <c r="CM42" s="186" t="s">
        <v>276</v>
      </c>
      <c r="CN42" s="187" t="s">
        <v>258</v>
      </c>
      <c r="CO42" s="156"/>
      <c r="CP42" s="126">
        <v>3</v>
      </c>
      <c r="CQ42" s="131" t="s">
        <v>0</v>
      </c>
      <c r="CR42" s="126">
        <v>1</v>
      </c>
      <c r="CS42" s="186" t="s">
        <v>273</v>
      </c>
      <c r="CT42" s="187" t="s">
        <v>260</v>
      </c>
      <c r="CU42" s="156"/>
      <c r="CV42" s="126">
        <v>2</v>
      </c>
      <c r="CW42" s="131" t="s">
        <v>0</v>
      </c>
      <c r="CX42" s="126">
        <v>0</v>
      </c>
      <c r="CY42" s="186" t="s">
        <v>276</v>
      </c>
      <c r="CZ42" s="187" t="s">
        <v>260</v>
      </c>
      <c r="DA42" s="156"/>
      <c r="DB42" s="126">
        <v>0</v>
      </c>
      <c r="DC42" s="131" t="s">
        <v>0</v>
      </c>
      <c r="DD42" s="126">
        <v>2</v>
      </c>
      <c r="DE42" s="186" t="s">
        <v>274</v>
      </c>
      <c r="DF42" s="187" t="s">
        <v>266</v>
      </c>
      <c r="DG42" s="156"/>
      <c r="DH42" s="126"/>
      <c r="DI42" s="131" t="s">
        <v>0</v>
      </c>
      <c r="DJ42" s="126"/>
      <c r="DK42" s="131"/>
      <c r="DL42" s="170"/>
      <c r="DM42" s="156"/>
      <c r="DN42" s="126"/>
      <c r="DO42" s="131" t="s">
        <v>0</v>
      </c>
      <c r="DP42" s="126"/>
      <c r="DQ42" s="131"/>
      <c r="DR42" s="170"/>
      <c r="DS42" s="156"/>
      <c r="DT42" s="126"/>
      <c r="DU42" s="131" t="s">
        <v>0</v>
      </c>
      <c r="DV42" s="126"/>
      <c r="DW42" s="131"/>
      <c r="DX42" s="170"/>
      <c r="DY42" s="156"/>
      <c r="DZ42" s="126"/>
      <c r="EA42" s="131" t="s">
        <v>0</v>
      </c>
      <c r="EB42" s="126"/>
      <c r="EC42" s="131"/>
      <c r="ED42" s="170"/>
      <c r="EE42" s="156"/>
      <c r="EF42" s="126"/>
      <c r="EG42" s="131" t="s">
        <v>0</v>
      </c>
      <c r="EH42" s="126"/>
      <c r="EI42" s="131"/>
      <c r="EJ42" s="170"/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330</v>
      </c>
      <c r="NV42" s="187" t="s">
        <v>330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244</v>
      </c>
      <c r="C43" s="125"/>
      <c r="D43" s="171">
        <v>1</v>
      </c>
      <c r="E43" s="176" t="s">
        <v>0</v>
      </c>
      <c r="F43" s="168">
        <v>2</v>
      </c>
      <c r="G43" s="176" t="s">
        <v>276</v>
      </c>
      <c r="H43" s="175" t="s">
        <v>260</v>
      </c>
      <c r="I43" s="25"/>
      <c r="J43" s="188">
        <v>1</v>
      </c>
      <c r="K43" s="188" t="s">
        <v>0</v>
      </c>
      <c r="L43" s="188">
        <v>2</v>
      </c>
      <c r="M43" s="186" t="s">
        <v>256</v>
      </c>
      <c r="N43" s="187" t="s">
        <v>269</v>
      </c>
      <c r="O43" s="149"/>
      <c r="P43" s="126">
        <v>3</v>
      </c>
      <c r="Q43" s="131" t="s">
        <v>0</v>
      </c>
      <c r="R43" s="126">
        <v>0</v>
      </c>
      <c r="S43" s="186" t="s">
        <v>274</v>
      </c>
      <c r="T43" s="187" t="s">
        <v>263</v>
      </c>
      <c r="U43" s="156"/>
      <c r="V43" s="126">
        <v>1</v>
      </c>
      <c r="W43" s="131" t="s">
        <v>0</v>
      </c>
      <c r="X43" s="126">
        <v>4</v>
      </c>
      <c r="Y43" s="186" t="s">
        <v>278</v>
      </c>
      <c r="Z43" s="187" t="s">
        <v>263</v>
      </c>
      <c r="AA43" s="156"/>
      <c r="AB43" s="126">
        <v>3</v>
      </c>
      <c r="AC43" s="131" t="s">
        <v>0</v>
      </c>
      <c r="AD43" s="126">
        <v>0</v>
      </c>
      <c r="AE43" s="193" t="s">
        <v>278</v>
      </c>
      <c r="AF43" s="194" t="s">
        <v>278</v>
      </c>
      <c r="AG43" s="156"/>
      <c r="AH43" s="126">
        <v>3</v>
      </c>
      <c r="AI43" s="131" t="s">
        <v>0</v>
      </c>
      <c r="AJ43" s="126">
        <v>1</v>
      </c>
      <c r="AK43" s="186" t="s">
        <v>274</v>
      </c>
      <c r="AL43" s="187" t="s">
        <v>273</v>
      </c>
      <c r="AM43" s="156"/>
      <c r="AN43" s="126">
        <v>0</v>
      </c>
      <c r="AO43" s="131" t="s">
        <v>0</v>
      </c>
      <c r="AP43" s="126">
        <v>3</v>
      </c>
      <c r="AQ43" s="186" t="s">
        <v>272</v>
      </c>
      <c r="AR43" s="187" t="s">
        <v>260</v>
      </c>
      <c r="AS43" s="156"/>
      <c r="AT43" s="126">
        <v>1</v>
      </c>
      <c r="AU43" s="131" t="s">
        <v>0</v>
      </c>
      <c r="AV43" s="126">
        <v>2</v>
      </c>
      <c r="AW43" s="186" t="s">
        <v>276</v>
      </c>
      <c r="AX43" s="187" t="s">
        <v>274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274</v>
      </c>
      <c r="BJ43" s="187" t="s">
        <v>274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275</v>
      </c>
      <c r="BV43" s="187" t="s">
        <v>263</v>
      </c>
      <c r="BW43" s="156"/>
      <c r="BX43" s="126"/>
      <c r="BY43" s="131" t="s">
        <v>0</v>
      </c>
      <c r="BZ43" s="126"/>
      <c r="CA43" s="186" t="s">
        <v>330</v>
      </c>
      <c r="CB43" s="187" t="s">
        <v>330</v>
      </c>
      <c r="CC43" s="156"/>
      <c r="CD43" s="126"/>
      <c r="CE43" s="131" t="s">
        <v>0</v>
      </c>
      <c r="CF43" s="126"/>
      <c r="CG43" s="186" t="s">
        <v>330</v>
      </c>
      <c r="CH43" s="187" t="s">
        <v>330</v>
      </c>
      <c r="CI43" s="156"/>
      <c r="CJ43" s="126"/>
      <c r="CK43" s="131" t="s">
        <v>0</v>
      </c>
      <c r="CL43" s="126"/>
      <c r="CM43" s="186" t="s">
        <v>330</v>
      </c>
      <c r="CN43" s="187" t="s">
        <v>330</v>
      </c>
      <c r="CO43" s="156"/>
      <c r="CP43" s="126"/>
      <c r="CQ43" s="131" t="s">
        <v>0</v>
      </c>
      <c r="CR43" s="126"/>
      <c r="CS43" s="186" t="s">
        <v>330</v>
      </c>
      <c r="CT43" s="187" t="s">
        <v>330</v>
      </c>
      <c r="CU43" s="156"/>
      <c r="CV43" s="126"/>
      <c r="CW43" s="131" t="s">
        <v>0</v>
      </c>
      <c r="CX43" s="126"/>
      <c r="CY43" s="186" t="s">
        <v>330</v>
      </c>
      <c r="CZ43" s="187" t="s">
        <v>330</v>
      </c>
      <c r="DA43" s="156"/>
      <c r="DB43" s="126"/>
      <c r="DC43" s="131" t="s">
        <v>0</v>
      </c>
      <c r="DD43" s="126"/>
      <c r="DE43" s="186" t="s">
        <v>330</v>
      </c>
      <c r="DF43" s="187" t="s">
        <v>330</v>
      </c>
      <c r="DG43" s="156"/>
      <c r="DH43" s="126"/>
      <c r="DI43" s="131" t="s">
        <v>0</v>
      </c>
      <c r="DJ43" s="126"/>
      <c r="DK43" s="131"/>
      <c r="DL43" s="170"/>
      <c r="DM43" s="156"/>
      <c r="DN43" s="126"/>
      <c r="DO43" s="131" t="s">
        <v>0</v>
      </c>
      <c r="DP43" s="126"/>
      <c r="DQ43" s="131"/>
      <c r="DR43" s="170"/>
      <c r="DS43" s="156"/>
      <c r="DT43" s="126"/>
      <c r="DU43" s="131" t="s">
        <v>0</v>
      </c>
      <c r="DV43" s="126"/>
      <c r="DW43" s="131"/>
      <c r="DX43" s="170"/>
      <c r="DY43" s="156"/>
      <c r="DZ43" s="126"/>
      <c r="EA43" s="131" t="s">
        <v>0</v>
      </c>
      <c r="EB43" s="126"/>
      <c r="EC43" s="131"/>
      <c r="ED43" s="170"/>
      <c r="EE43" s="156"/>
      <c r="EF43" s="126"/>
      <c r="EG43" s="131" t="s">
        <v>0</v>
      </c>
      <c r="EH43" s="126"/>
      <c r="EI43" s="131"/>
      <c r="EJ43" s="170"/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330</v>
      </c>
      <c r="NV43" s="187" t="s">
        <v>330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326</v>
      </c>
      <c r="C44" s="125"/>
      <c r="D44" s="171">
        <v>1</v>
      </c>
      <c r="E44" s="176" t="s">
        <v>0</v>
      </c>
      <c r="F44" s="168">
        <v>3</v>
      </c>
      <c r="G44" s="176" t="s">
        <v>278</v>
      </c>
      <c r="H44" s="175" t="s">
        <v>266</v>
      </c>
      <c r="I44" s="25"/>
      <c r="J44" s="188">
        <v>1</v>
      </c>
      <c r="K44" s="188" t="s">
        <v>0</v>
      </c>
      <c r="L44" s="188">
        <v>5</v>
      </c>
      <c r="M44" s="186" t="s">
        <v>274</v>
      </c>
      <c r="N44" s="187" t="s">
        <v>263</v>
      </c>
      <c r="O44" s="149"/>
      <c r="P44" s="126">
        <v>4</v>
      </c>
      <c r="Q44" s="131" t="s">
        <v>0</v>
      </c>
      <c r="R44" s="126">
        <v>0</v>
      </c>
      <c r="S44" s="186" t="s">
        <v>276</v>
      </c>
      <c r="T44" s="187" t="s">
        <v>274</v>
      </c>
      <c r="U44" s="156"/>
      <c r="V44" s="126">
        <v>0</v>
      </c>
      <c r="W44" s="131" t="s">
        <v>0</v>
      </c>
      <c r="X44" s="126">
        <v>3</v>
      </c>
      <c r="Y44" s="186" t="s">
        <v>278</v>
      </c>
      <c r="Z44" s="187" t="s">
        <v>274</v>
      </c>
      <c r="AA44" s="156"/>
      <c r="AB44" s="126">
        <v>4</v>
      </c>
      <c r="AC44" s="131" t="s">
        <v>0</v>
      </c>
      <c r="AD44" s="126">
        <v>0</v>
      </c>
      <c r="AE44" s="193" t="s">
        <v>274</v>
      </c>
      <c r="AF44" s="194" t="s">
        <v>274</v>
      </c>
      <c r="AG44" s="156"/>
      <c r="AH44" s="126">
        <v>4</v>
      </c>
      <c r="AI44" s="131" t="s">
        <v>0</v>
      </c>
      <c r="AJ44" s="126">
        <v>0</v>
      </c>
      <c r="AK44" s="186" t="s">
        <v>274</v>
      </c>
      <c r="AL44" s="187" t="s">
        <v>274</v>
      </c>
      <c r="AM44" s="156"/>
      <c r="AN44" s="126">
        <v>0</v>
      </c>
      <c r="AO44" s="131" t="s">
        <v>0</v>
      </c>
      <c r="AP44" s="126">
        <v>4</v>
      </c>
      <c r="AQ44" s="186" t="s">
        <v>276</v>
      </c>
      <c r="AR44" s="187" t="s">
        <v>278</v>
      </c>
      <c r="AS44" s="156"/>
      <c r="AT44" s="126">
        <v>0</v>
      </c>
      <c r="AU44" s="131" t="s">
        <v>0</v>
      </c>
      <c r="AV44" s="126">
        <v>2</v>
      </c>
      <c r="AW44" s="186" t="s">
        <v>276</v>
      </c>
      <c r="AX44" s="187" t="s">
        <v>274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274</v>
      </c>
      <c r="BJ44" s="187" t="s">
        <v>274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274</v>
      </c>
      <c r="BV44" s="187" t="s">
        <v>274</v>
      </c>
      <c r="BW44" s="156"/>
      <c r="BX44" s="126">
        <v>4</v>
      </c>
      <c r="BY44" s="131" t="s">
        <v>0</v>
      </c>
      <c r="BZ44" s="126">
        <v>0</v>
      </c>
      <c r="CA44" s="131" t="s">
        <v>276</v>
      </c>
      <c r="CB44" s="170" t="s">
        <v>274</v>
      </c>
      <c r="CC44" s="156"/>
      <c r="CD44" s="126">
        <v>0</v>
      </c>
      <c r="CE44" s="131" t="s">
        <v>0</v>
      </c>
      <c r="CF44" s="126">
        <v>2</v>
      </c>
      <c r="CG44" s="186" t="s">
        <v>276</v>
      </c>
      <c r="CH44" s="187" t="s">
        <v>274</v>
      </c>
      <c r="CI44" s="156"/>
      <c r="CJ44" s="126"/>
      <c r="CK44" s="131" t="s">
        <v>0</v>
      </c>
      <c r="CL44" s="126"/>
      <c r="CM44" s="186" t="s">
        <v>330</v>
      </c>
      <c r="CN44" s="187" t="s">
        <v>330</v>
      </c>
      <c r="CO44" s="156"/>
      <c r="CP44" s="126">
        <v>3</v>
      </c>
      <c r="CQ44" s="131" t="s">
        <v>0</v>
      </c>
      <c r="CR44" s="126">
        <v>2</v>
      </c>
      <c r="CS44" s="186" t="s">
        <v>276</v>
      </c>
      <c r="CT44" s="187" t="s">
        <v>274</v>
      </c>
      <c r="CU44" s="156"/>
      <c r="CV44" s="126">
        <v>3</v>
      </c>
      <c r="CW44" s="131" t="s">
        <v>0</v>
      </c>
      <c r="CX44" s="126">
        <v>1</v>
      </c>
      <c r="CY44" s="186" t="s">
        <v>276</v>
      </c>
      <c r="CZ44" s="187" t="s">
        <v>274</v>
      </c>
      <c r="DA44" s="156"/>
      <c r="DB44" s="126">
        <v>0</v>
      </c>
      <c r="DC44" s="131" t="s">
        <v>0</v>
      </c>
      <c r="DD44" s="126">
        <v>4</v>
      </c>
      <c r="DE44" s="186" t="s">
        <v>274</v>
      </c>
      <c r="DF44" s="187" t="s">
        <v>274</v>
      </c>
      <c r="DG44" s="156"/>
      <c r="DH44" s="126"/>
      <c r="DI44" s="131" t="s">
        <v>0</v>
      </c>
      <c r="DJ44" s="126"/>
      <c r="DK44" s="131"/>
      <c r="DL44" s="170"/>
      <c r="DM44" s="156"/>
      <c r="DN44" s="126"/>
      <c r="DO44" s="131" t="s">
        <v>0</v>
      </c>
      <c r="DP44" s="126"/>
      <c r="DQ44" s="131"/>
      <c r="DR44" s="170"/>
      <c r="DS44" s="156"/>
      <c r="DT44" s="126"/>
      <c r="DU44" s="131" t="s">
        <v>0</v>
      </c>
      <c r="DV44" s="126"/>
      <c r="DW44" s="131"/>
      <c r="DX44" s="170"/>
      <c r="DY44" s="156"/>
      <c r="DZ44" s="126"/>
      <c r="EA44" s="131" t="s">
        <v>0</v>
      </c>
      <c r="EB44" s="126"/>
      <c r="EC44" s="131"/>
      <c r="ED44" s="170"/>
      <c r="EE44" s="156"/>
      <c r="EF44" s="126"/>
      <c r="EG44" s="131" t="s">
        <v>0</v>
      </c>
      <c r="EH44" s="126"/>
      <c r="EI44" s="131"/>
      <c r="EJ44" s="170"/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330</v>
      </c>
      <c r="NV44" s="187" t="s">
        <v>330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322</v>
      </c>
      <c r="C45" s="125"/>
      <c r="D45" s="171">
        <v>1</v>
      </c>
      <c r="E45" s="176" t="s">
        <v>0</v>
      </c>
      <c r="F45" s="168">
        <v>2</v>
      </c>
      <c r="G45" s="176" t="s">
        <v>278</v>
      </c>
      <c r="H45" s="175" t="s">
        <v>274</v>
      </c>
      <c r="I45" s="25"/>
      <c r="J45" s="188"/>
      <c r="K45" s="188" t="s">
        <v>0</v>
      </c>
      <c r="L45" s="188"/>
      <c r="M45" s="186" t="s">
        <v>330</v>
      </c>
      <c r="N45" s="187" t="s">
        <v>330</v>
      </c>
      <c r="O45" s="149"/>
      <c r="P45" s="126">
        <v>3</v>
      </c>
      <c r="Q45" s="131" t="s">
        <v>0</v>
      </c>
      <c r="R45" s="126">
        <v>0</v>
      </c>
      <c r="S45" s="186" t="s">
        <v>278</v>
      </c>
      <c r="T45" s="187" t="s">
        <v>277</v>
      </c>
      <c r="U45" s="156"/>
      <c r="V45" s="126">
        <v>2</v>
      </c>
      <c r="W45" s="131" t="s">
        <v>0</v>
      </c>
      <c r="X45" s="126">
        <v>2</v>
      </c>
      <c r="Y45" s="186" t="s">
        <v>278</v>
      </c>
      <c r="Z45" s="187" t="s">
        <v>274</v>
      </c>
      <c r="AA45" s="156"/>
      <c r="AB45" s="126">
        <v>3</v>
      </c>
      <c r="AC45" s="131" t="s">
        <v>0</v>
      </c>
      <c r="AD45" s="126">
        <v>0</v>
      </c>
      <c r="AE45" s="193" t="s">
        <v>274</v>
      </c>
      <c r="AF45" s="194" t="s">
        <v>269</v>
      </c>
      <c r="AG45" s="156"/>
      <c r="AH45" s="126">
        <v>3</v>
      </c>
      <c r="AI45" s="131" t="s">
        <v>0</v>
      </c>
      <c r="AJ45" s="126">
        <v>1</v>
      </c>
      <c r="AK45" s="186" t="s">
        <v>278</v>
      </c>
      <c r="AL45" s="187" t="s">
        <v>273</v>
      </c>
      <c r="AM45" s="156"/>
      <c r="AN45" s="126">
        <v>1</v>
      </c>
      <c r="AO45" s="131" t="s">
        <v>0</v>
      </c>
      <c r="AP45" s="126">
        <v>3</v>
      </c>
      <c r="AQ45" s="186" t="s">
        <v>278</v>
      </c>
      <c r="AR45" s="187" t="s">
        <v>274</v>
      </c>
      <c r="AS45" s="156"/>
      <c r="AT45" s="126">
        <v>1</v>
      </c>
      <c r="AU45" s="131" t="s">
        <v>0</v>
      </c>
      <c r="AV45" s="126">
        <v>2</v>
      </c>
      <c r="AW45" s="186" t="s">
        <v>278</v>
      </c>
      <c r="AX45" s="187" t="s">
        <v>274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276</v>
      </c>
      <c r="BJ45" s="187" t="s">
        <v>274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330</v>
      </c>
      <c r="BV45" s="187" t="s">
        <v>330</v>
      </c>
      <c r="BW45" s="156"/>
      <c r="BX45" s="126"/>
      <c r="BY45" s="131" t="s">
        <v>0</v>
      </c>
      <c r="BZ45" s="126"/>
      <c r="CA45" s="186" t="s">
        <v>330</v>
      </c>
      <c r="CB45" s="187" t="s">
        <v>330</v>
      </c>
      <c r="CC45" s="156"/>
      <c r="CD45" s="126"/>
      <c r="CE45" s="131" t="s">
        <v>0</v>
      </c>
      <c r="CF45" s="126"/>
      <c r="CG45" s="186" t="s">
        <v>330</v>
      </c>
      <c r="CH45" s="187" t="s">
        <v>330</v>
      </c>
      <c r="CI45" s="156"/>
      <c r="CJ45" s="126"/>
      <c r="CK45" s="131" t="s">
        <v>0</v>
      </c>
      <c r="CL45" s="126"/>
      <c r="CM45" s="186" t="s">
        <v>330</v>
      </c>
      <c r="CN45" s="187" t="s">
        <v>330</v>
      </c>
      <c r="CO45" s="156"/>
      <c r="CP45" s="126"/>
      <c r="CQ45" s="131" t="s">
        <v>0</v>
      </c>
      <c r="CR45" s="126"/>
      <c r="CS45" s="186" t="s">
        <v>330</v>
      </c>
      <c r="CT45" s="187" t="s">
        <v>330</v>
      </c>
      <c r="CU45" s="156"/>
      <c r="CV45" s="126"/>
      <c r="CW45" s="131" t="s">
        <v>0</v>
      </c>
      <c r="CX45" s="126"/>
      <c r="CY45" s="186" t="s">
        <v>330</v>
      </c>
      <c r="CZ45" s="187" t="s">
        <v>330</v>
      </c>
      <c r="DA45" s="156"/>
      <c r="DB45" s="126"/>
      <c r="DC45" s="131" t="s">
        <v>0</v>
      </c>
      <c r="DD45" s="126"/>
      <c r="DE45" s="186" t="s">
        <v>330</v>
      </c>
      <c r="DF45" s="187" t="s">
        <v>330</v>
      </c>
      <c r="DG45" s="156"/>
      <c r="DH45" s="126"/>
      <c r="DI45" s="131" t="s">
        <v>0</v>
      </c>
      <c r="DJ45" s="126"/>
      <c r="DK45" s="131"/>
      <c r="DL45" s="170"/>
      <c r="DM45" s="156"/>
      <c r="DN45" s="126"/>
      <c r="DO45" s="131" t="s">
        <v>0</v>
      </c>
      <c r="DP45" s="126"/>
      <c r="DQ45" s="131"/>
      <c r="DR45" s="170"/>
      <c r="DS45" s="156"/>
      <c r="DT45" s="126"/>
      <c r="DU45" s="131" t="s">
        <v>0</v>
      </c>
      <c r="DV45" s="126"/>
      <c r="DW45" s="131"/>
      <c r="DX45" s="170"/>
      <c r="DY45" s="156"/>
      <c r="DZ45" s="126"/>
      <c r="EA45" s="131" t="s">
        <v>0</v>
      </c>
      <c r="EB45" s="126"/>
      <c r="EC45" s="131"/>
      <c r="ED45" s="170"/>
      <c r="EE45" s="156"/>
      <c r="EF45" s="126"/>
      <c r="EG45" s="131" t="s">
        <v>0</v>
      </c>
      <c r="EH45" s="126"/>
      <c r="EI45" s="131"/>
      <c r="EJ45" s="170"/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330</v>
      </c>
      <c r="NV45" s="187" t="s">
        <v>330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325</v>
      </c>
      <c r="C46" s="125"/>
      <c r="D46" s="171">
        <v>1</v>
      </c>
      <c r="E46" s="176" t="s">
        <v>0</v>
      </c>
      <c r="F46" s="168">
        <v>0</v>
      </c>
      <c r="G46" s="185" t="s">
        <v>319</v>
      </c>
      <c r="H46" s="184" t="s">
        <v>318</v>
      </c>
      <c r="I46" s="25"/>
      <c r="J46" s="188">
        <v>0</v>
      </c>
      <c r="K46" s="188" t="s">
        <v>0</v>
      </c>
      <c r="L46" s="188">
        <v>2</v>
      </c>
      <c r="M46" s="186" t="s">
        <v>276</v>
      </c>
      <c r="N46" s="187" t="s">
        <v>274</v>
      </c>
      <c r="O46" s="149"/>
      <c r="P46" s="126">
        <v>4</v>
      </c>
      <c r="Q46" s="131" t="s">
        <v>0</v>
      </c>
      <c r="R46" s="126">
        <v>0</v>
      </c>
      <c r="S46" s="186" t="s">
        <v>276</v>
      </c>
      <c r="T46" s="187" t="s">
        <v>274</v>
      </c>
      <c r="U46" s="156"/>
      <c r="V46" s="126">
        <v>2</v>
      </c>
      <c r="W46" s="131" t="s">
        <v>0</v>
      </c>
      <c r="X46" s="126">
        <v>3</v>
      </c>
      <c r="Y46" s="186" t="s">
        <v>274</v>
      </c>
      <c r="Z46" s="187" t="s">
        <v>263</v>
      </c>
      <c r="AA46" s="156"/>
      <c r="AB46" s="126">
        <v>4</v>
      </c>
      <c r="AC46" s="131" t="s">
        <v>0</v>
      </c>
      <c r="AD46" s="126">
        <v>0</v>
      </c>
      <c r="AE46" s="193" t="s">
        <v>274</v>
      </c>
      <c r="AF46" s="194" t="s">
        <v>263</v>
      </c>
      <c r="AG46" s="156"/>
      <c r="AH46" s="126"/>
      <c r="AI46" s="131" t="s">
        <v>0</v>
      </c>
      <c r="AJ46" s="126"/>
      <c r="AK46" s="186" t="s">
        <v>330</v>
      </c>
      <c r="AL46" s="187" t="s">
        <v>330</v>
      </c>
      <c r="AM46" s="156"/>
      <c r="AN46" s="126">
        <v>0</v>
      </c>
      <c r="AO46" s="131" t="s">
        <v>0</v>
      </c>
      <c r="AP46" s="126">
        <v>1</v>
      </c>
      <c r="AQ46" s="186" t="s">
        <v>274</v>
      </c>
      <c r="AR46" s="187" t="s">
        <v>263</v>
      </c>
      <c r="AS46" s="156"/>
      <c r="AT46" s="126">
        <v>0</v>
      </c>
      <c r="AU46" s="131" t="s">
        <v>0</v>
      </c>
      <c r="AV46" s="126">
        <v>1</v>
      </c>
      <c r="AW46" s="186" t="s">
        <v>275</v>
      </c>
      <c r="AX46" s="187" t="s">
        <v>260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345</v>
      </c>
      <c r="BJ46" s="187" t="s">
        <v>346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274</v>
      </c>
      <c r="BV46" s="187" t="s">
        <v>258</v>
      </c>
      <c r="BW46" s="156"/>
      <c r="BX46" s="126">
        <v>4</v>
      </c>
      <c r="BY46" s="131" t="s">
        <v>0</v>
      </c>
      <c r="BZ46" s="126">
        <v>0</v>
      </c>
      <c r="CA46" s="131" t="s">
        <v>274</v>
      </c>
      <c r="CB46" s="170" t="s">
        <v>263</v>
      </c>
      <c r="CC46" s="156"/>
      <c r="CD46" s="126">
        <v>2</v>
      </c>
      <c r="CE46" s="131" t="s">
        <v>0</v>
      </c>
      <c r="CF46" s="126">
        <v>1</v>
      </c>
      <c r="CG46" s="186" t="s">
        <v>349</v>
      </c>
      <c r="CH46" s="187" t="s">
        <v>352</v>
      </c>
      <c r="CI46" s="156"/>
      <c r="CJ46" s="126">
        <v>1</v>
      </c>
      <c r="CK46" s="131" t="s">
        <v>0</v>
      </c>
      <c r="CL46" s="126">
        <v>3</v>
      </c>
      <c r="CM46" s="186" t="s">
        <v>273</v>
      </c>
      <c r="CN46" s="187" t="s">
        <v>274</v>
      </c>
      <c r="CO46" s="156"/>
      <c r="CP46" s="126">
        <v>3</v>
      </c>
      <c r="CQ46" s="131" t="s">
        <v>0</v>
      </c>
      <c r="CR46" s="126">
        <v>2</v>
      </c>
      <c r="CS46" s="186" t="s">
        <v>319</v>
      </c>
      <c r="CT46" s="187" t="s">
        <v>275</v>
      </c>
      <c r="CU46" s="156"/>
      <c r="CV46" s="126">
        <v>2</v>
      </c>
      <c r="CW46" s="131" t="s">
        <v>0</v>
      </c>
      <c r="CX46" s="126">
        <v>0</v>
      </c>
      <c r="CY46" s="186" t="s">
        <v>263</v>
      </c>
      <c r="CZ46" s="187" t="s">
        <v>274</v>
      </c>
      <c r="DA46" s="156"/>
      <c r="DB46" s="126">
        <v>0</v>
      </c>
      <c r="DC46" s="131" t="s">
        <v>0</v>
      </c>
      <c r="DD46" s="126">
        <v>1</v>
      </c>
      <c r="DE46" s="186" t="s">
        <v>273</v>
      </c>
      <c r="DF46" s="187" t="s">
        <v>274</v>
      </c>
      <c r="DG46" s="156"/>
      <c r="DH46" s="126"/>
      <c r="DI46" s="131" t="s">
        <v>0</v>
      </c>
      <c r="DJ46" s="126"/>
      <c r="DK46" s="131"/>
      <c r="DL46" s="170"/>
      <c r="DM46" s="156"/>
      <c r="DN46" s="126"/>
      <c r="DO46" s="131" t="s">
        <v>0</v>
      </c>
      <c r="DP46" s="126"/>
      <c r="DQ46" s="131"/>
      <c r="DR46" s="170"/>
      <c r="DS46" s="156"/>
      <c r="DT46" s="126"/>
      <c r="DU46" s="131" t="s">
        <v>0</v>
      </c>
      <c r="DV46" s="126"/>
      <c r="DW46" s="131"/>
      <c r="DX46" s="170"/>
      <c r="DY46" s="156"/>
      <c r="DZ46" s="126"/>
      <c r="EA46" s="131" t="s">
        <v>0</v>
      </c>
      <c r="EB46" s="126"/>
      <c r="EC46" s="131"/>
      <c r="ED46" s="170"/>
      <c r="EE46" s="156"/>
      <c r="EF46" s="126"/>
      <c r="EG46" s="131" t="s">
        <v>0</v>
      </c>
      <c r="EH46" s="126"/>
      <c r="EI46" s="131"/>
      <c r="EJ46" s="170"/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330</v>
      </c>
      <c r="NV46" s="187" t="s">
        <v>330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274</v>
      </c>
      <c r="H47" s="178" t="s">
        <v>263</v>
      </c>
      <c r="I47" s="25"/>
      <c r="J47" s="188"/>
      <c r="K47" s="188" t="s">
        <v>0</v>
      </c>
      <c r="L47" s="188"/>
      <c r="M47" s="186" t="s">
        <v>330</v>
      </c>
      <c r="N47" s="187" t="s">
        <v>330</v>
      </c>
      <c r="O47" s="149"/>
      <c r="P47" s="126">
        <v>2</v>
      </c>
      <c r="Q47" s="131" t="s">
        <v>0</v>
      </c>
      <c r="R47" s="126">
        <v>0</v>
      </c>
      <c r="S47" s="186" t="s">
        <v>274</v>
      </c>
      <c r="T47" s="187" t="s">
        <v>263</v>
      </c>
      <c r="U47" s="156"/>
      <c r="V47" s="126"/>
      <c r="W47" s="131" t="s">
        <v>0</v>
      </c>
      <c r="X47" s="126"/>
      <c r="Y47" s="186" t="s">
        <v>330</v>
      </c>
      <c r="Z47" s="187" t="s">
        <v>330</v>
      </c>
      <c r="AA47" s="156"/>
      <c r="AB47" s="126">
        <v>3</v>
      </c>
      <c r="AC47" s="131" t="s">
        <v>0</v>
      </c>
      <c r="AD47" s="126">
        <v>0</v>
      </c>
      <c r="AE47" s="193" t="s">
        <v>274</v>
      </c>
      <c r="AF47" s="194" t="s">
        <v>263</v>
      </c>
      <c r="AG47" s="156"/>
      <c r="AH47" s="126">
        <v>2</v>
      </c>
      <c r="AI47" s="131" t="s">
        <v>0</v>
      </c>
      <c r="AJ47" s="126">
        <v>0</v>
      </c>
      <c r="AK47" s="186" t="s">
        <v>274</v>
      </c>
      <c r="AL47" s="187" t="s">
        <v>263</v>
      </c>
      <c r="AM47" s="156"/>
      <c r="AN47" s="126">
        <v>0</v>
      </c>
      <c r="AO47" s="131" t="s">
        <v>0</v>
      </c>
      <c r="AP47" s="126">
        <v>2</v>
      </c>
      <c r="AQ47" s="186" t="s">
        <v>274</v>
      </c>
      <c r="AR47" s="187" t="s">
        <v>263</v>
      </c>
      <c r="AS47" s="156"/>
      <c r="AT47" s="126">
        <v>2</v>
      </c>
      <c r="AU47" s="131" t="s">
        <v>0</v>
      </c>
      <c r="AV47" s="126">
        <v>1</v>
      </c>
      <c r="AW47" s="186" t="s">
        <v>276</v>
      </c>
      <c r="AX47" s="187" t="s">
        <v>263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276</v>
      </c>
      <c r="BJ47" s="187" t="s">
        <v>263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274</v>
      </c>
      <c r="BV47" s="187" t="s">
        <v>274</v>
      </c>
      <c r="BW47" s="156"/>
      <c r="BX47" s="126">
        <v>2</v>
      </c>
      <c r="BY47" s="131" t="s">
        <v>0</v>
      </c>
      <c r="BZ47" s="126">
        <v>0</v>
      </c>
      <c r="CA47" s="131" t="s">
        <v>276</v>
      </c>
      <c r="CB47" s="170" t="s">
        <v>274</v>
      </c>
      <c r="CC47" s="156"/>
      <c r="CD47" s="126">
        <v>0</v>
      </c>
      <c r="CE47" s="131" t="s">
        <v>0</v>
      </c>
      <c r="CF47" s="126">
        <v>2</v>
      </c>
      <c r="CG47" s="186" t="s">
        <v>275</v>
      </c>
      <c r="CH47" s="187" t="s">
        <v>263</v>
      </c>
      <c r="CI47" s="156"/>
      <c r="CJ47" s="126">
        <v>1</v>
      </c>
      <c r="CK47" s="131" t="s">
        <v>0</v>
      </c>
      <c r="CL47" s="126">
        <v>2</v>
      </c>
      <c r="CM47" s="186" t="s">
        <v>276</v>
      </c>
      <c r="CN47" s="187" t="s">
        <v>273</v>
      </c>
      <c r="CO47" s="156"/>
      <c r="CP47" s="126">
        <v>1</v>
      </c>
      <c r="CQ47" s="131" t="s">
        <v>0</v>
      </c>
      <c r="CR47" s="126">
        <v>1</v>
      </c>
      <c r="CS47" s="186" t="s">
        <v>274</v>
      </c>
      <c r="CT47" s="187" t="s">
        <v>272</v>
      </c>
      <c r="CU47" s="156"/>
      <c r="CV47" s="126">
        <v>2</v>
      </c>
      <c r="CW47" s="131" t="s">
        <v>0</v>
      </c>
      <c r="CX47" s="126">
        <v>0</v>
      </c>
      <c r="CY47" s="186" t="s">
        <v>274</v>
      </c>
      <c r="CZ47" s="187" t="s">
        <v>274</v>
      </c>
      <c r="DA47" s="156"/>
      <c r="DB47" s="126">
        <v>1</v>
      </c>
      <c r="DC47" s="131" t="s">
        <v>0</v>
      </c>
      <c r="DD47" s="126">
        <v>3</v>
      </c>
      <c r="DE47" s="186" t="s">
        <v>273</v>
      </c>
      <c r="DF47" s="187" t="s">
        <v>273</v>
      </c>
      <c r="DG47" s="156"/>
      <c r="DH47" s="126"/>
      <c r="DI47" s="131" t="s">
        <v>0</v>
      </c>
      <c r="DJ47" s="126"/>
      <c r="DK47" s="131"/>
      <c r="DL47" s="170"/>
      <c r="DM47" s="156"/>
      <c r="DN47" s="126"/>
      <c r="DO47" s="131" t="s">
        <v>0</v>
      </c>
      <c r="DP47" s="126"/>
      <c r="DQ47" s="131"/>
      <c r="DR47" s="170"/>
      <c r="DS47" s="156"/>
      <c r="DT47" s="126"/>
      <c r="DU47" s="131" t="s">
        <v>0</v>
      </c>
      <c r="DV47" s="126"/>
      <c r="DW47" s="131"/>
      <c r="DX47" s="170"/>
      <c r="DY47" s="156"/>
      <c r="DZ47" s="126"/>
      <c r="EA47" s="131" t="s">
        <v>0</v>
      </c>
      <c r="EB47" s="126"/>
      <c r="EC47" s="131"/>
      <c r="ED47" s="170"/>
      <c r="EE47" s="156"/>
      <c r="EF47" s="126"/>
      <c r="EG47" s="131" t="s">
        <v>0</v>
      </c>
      <c r="EH47" s="126"/>
      <c r="EI47" s="131"/>
      <c r="EJ47" s="170"/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330</v>
      </c>
      <c r="NV47" s="187" t="s">
        <v>330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332</v>
      </c>
      <c r="C48" s="125"/>
      <c r="D48" s="171"/>
      <c r="E48" s="176" t="s">
        <v>0</v>
      </c>
      <c r="F48" s="168"/>
      <c r="G48" s="182" t="s">
        <v>330</v>
      </c>
      <c r="H48" s="183" t="s">
        <v>330</v>
      </c>
      <c r="I48" s="25"/>
      <c r="J48" s="188">
        <v>1</v>
      </c>
      <c r="K48" s="188" t="s">
        <v>0</v>
      </c>
      <c r="L48" s="188">
        <v>3</v>
      </c>
      <c r="M48" s="186" t="s">
        <v>330</v>
      </c>
      <c r="N48" s="187" t="s">
        <v>330</v>
      </c>
      <c r="O48" s="149"/>
      <c r="P48" s="126">
        <v>3</v>
      </c>
      <c r="Q48" s="131" t="s">
        <v>0</v>
      </c>
      <c r="R48" s="126">
        <v>2</v>
      </c>
      <c r="S48" s="186" t="s">
        <v>330</v>
      </c>
      <c r="T48" s="187" t="s">
        <v>330</v>
      </c>
      <c r="U48" s="156"/>
      <c r="V48" s="126">
        <v>2</v>
      </c>
      <c r="W48" s="131" t="s">
        <v>0</v>
      </c>
      <c r="X48" s="126">
        <v>2</v>
      </c>
      <c r="Y48" s="186" t="s">
        <v>274</v>
      </c>
      <c r="Z48" s="187" t="s">
        <v>330</v>
      </c>
      <c r="AA48" s="156"/>
      <c r="AB48" s="126"/>
      <c r="AC48" s="131" t="s">
        <v>0</v>
      </c>
      <c r="AD48" s="126"/>
      <c r="AE48" s="186" t="s">
        <v>330</v>
      </c>
      <c r="AF48" s="187" t="s">
        <v>330</v>
      </c>
      <c r="AG48" s="156"/>
      <c r="AH48" s="126"/>
      <c r="AI48" s="131" t="s">
        <v>0</v>
      </c>
      <c r="AJ48" s="126"/>
      <c r="AK48" s="186" t="s">
        <v>330</v>
      </c>
      <c r="AL48" s="187" t="s">
        <v>330</v>
      </c>
      <c r="AM48" s="156"/>
      <c r="AN48" s="126"/>
      <c r="AO48" s="131" t="s">
        <v>0</v>
      </c>
      <c r="AP48" s="126"/>
      <c r="AQ48" s="186" t="s">
        <v>330</v>
      </c>
      <c r="AR48" s="187" t="s">
        <v>330</v>
      </c>
      <c r="AS48" s="156"/>
      <c r="AT48" s="126"/>
      <c r="AU48" s="131" t="s">
        <v>0</v>
      </c>
      <c r="AV48" s="126"/>
      <c r="AW48" s="186" t="s">
        <v>330</v>
      </c>
      <c r="AX48" s="187" t="s">
        <v>330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330</v>
      </c>
      <c r="BJ48" s="187" t="s">
        <v>330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330</v>
      </c>
      <c r="BV48" s="187" t="s">
        <v>330</v>
      </c>
      <c r="BW48" s="156"/>
      <c r="BX48" s="126"/>
      <c r="BY48" s="131" t="s">
        <v>0</v>
      </c>
      <c r="BZ48" s="126"/>
      <c r="CA48" s="186" t="s">
        <v>330</v>
      </c>
      <c r="CB48" s="187" t="s">
        <v>330</v>
      </c>
      <c r="CC48" s="156"/>
      <c r="CD48" s="126"/>
      <c r="CE48" s="131" t="s">
        <v>0</v>
      </c>
      <c r="CF48" s="126"/>
      <c r="CG48" s="186" t="s">
        <v>330</v>
      </c>
      <c r="CH48" s="187" t="s">
        <v>330</v>
      </c>
      <c r="CI48" s="156"/>
      <c r="CJ48" s="126"/>
      <c r="CK48" s="131" t="s">
        <v>0</v>
      </c>
      <c r="CL48" s="126"/>
      <c r="CM48" s="186" t="s">
        <v>330</v>
      </c>
      <c r="CN48" s="187" t="s">
        <v>330</v>
      </c>
      <c r="CO48" s="156"/>
      <c r="CP48" s="126"/>
      <c r="CQ48" s="131" t="s">
        <v>0</v>
      </c>
      <c r="CR48" s="126"/>
      <c r="CS48" s="186" t="s">
        <v>330</v>
      </c>
      <c r="CT48" s="187" t="s">
        <v>330</v>
      </c>
      <c r="CU48" s="156"/>
      <c r="CV48" s="126"/>
      <c r="CW48" s="131" t="s">
        <v>0</v>
      </c>
      <c r="CX48" s="126"/>
      <c r="CY48" s="186" t="s">
        <v>330</v>
      </c>
      <c r="CZ48" s="187" t="s">
        <v>330</v>
      </c>
      <c r="DA48" s="156"/>
      <c r="DB48" s="126"/>
      <c r="DC48" s="131" t="s">
        <v>0</v>
      </c>
      <c r="DD48" s="126"/>
      <c r="DE48" s="186" t="s">
        <v>330</v>
      </c>
      <c r="DF48" s="187" t="s">
        <v>330</v>
      </c>
      <c r="DG48" s="156"/>
      <c r="DH48" s="126"/>
      <c r="DI48" s="131" t="s">
        <v>0</v>
      </c>
      <c r="DJ48" s="126"/>
      <c r="DK48" s="131"/>
      <c r="DL48" s="170"/>
      <c r="DM48" s="156"/>
      <c r="DN48" s="126"/>
      <c r="DO48" s="131" t="s">
        <v>0</v>
      </c>
      <c r="DP48" s="126"/>
      <c r="DQ48" s="131"/>
      <c r="DR48" s="170"/>
      <c r="DS48" s="156"/>
      <c r="DT48" s="126"/>
      <c r="DU48" s="131" t="s">
        <v>0</v>
      </c>
      <c r="DV48" s="126"/>
      <c r="DW48" s="131"/>
      <c r="DX48" s="170"/>
      <c r="DY48" s="156"/>
      <c r="DZ48" s="126"/>
      <c r="EA48" s="131" t="s">
        <v>0</v>
      </c>
      <c r="EB48" s="126"/>
      <c r="EC48" s="131"/>
      <c r="ED48" s="170"/>
      <c r="EE48" s="156"/>
      <c r="EF48" s="126"/>
      <c r="EG48" s="131" t="s">
        <v>0</v>
      </c>
      <c r="EH48" s="126"/>
      <c r="EI48" s="131"/>
      <c r="EJ48" s="170"/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330</v>
      </c>
      <c r="NV48" s="187" t="s">
        <v>330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324</v>
      </c>
      <c r="C49" s="125"/>
      <c r="D49" s="171">
        <v>1</v>
      </c>
      <c r="E49" s="176" t="s">
        <v>0</v>
      </c>
      <c r="F49" s="168">
        <v>1</v>
      </c>
      <c r="G49" s="185" t="s">
        <v>274</v>
      </c>
      <c r="H49" s="184" t="s">
        <v>263</v>
      </c>
      <c r="I49" s="25"/>
      <c r="J49" s="188"/>
      <c r="K49" s="188" t="s">
        <v>0</v>
      </c>
      <c r="L49" s="188"/>
      <c r="M49" s="186" t="s">
        <v>330</v>
      </c>
      <c r="N49" s="187" t="s">
        <v>330</v>
      </c>
      <c r="O49" s="149"/>
      <c r="P49" s="126"/>
      <c r="Q49" s="131" t="s">
        <v>0</v>
      </c>
      <c r="R49" s="126"/>
      <c r="S49" s="186" t="s">
        <v>330</v>
      </c>
      <c r="T49" s="187" t="s">
        <v>330</v>
      </c>
      <c r="U49" s="156"/>
      <c r="V49" s="126"/>
      <c r="W49" s="131" t="s">
        <v>0</v>
      </c>
      <c r="X49" s="126"/>
      <c r="Y49" s="186" t="s">
        <v>330</v>
      </c>
      <c r="Z49" s="187" t="s">
        <v>330</v>
      </c>
      <c r="AA49" s="156"/>
      <c r="AB49" s="126"/>
      <c r="AC49" s="131" t="s">
        <v>0</v>
      </c>
      <c r="AD49" s="126"/>
      <c r="AE49" s="186" t="s">
        <v>330</v>
      </c>
      <c r="AF49" s="187" t="s">
        <v>330</v>
      </c>
      <c r="AG49" s="156"/>
      <c r="AH49" s="126"/>
      <c r="AI49" s="131" t="s">
        <v>0</v>
      </c>
      <c r="AJ49" s="126"/>
      <c r="AK49" s="186" t="s">
        <v>330</v>
      </c>
      <c r="AL49" s="187" t="s">
        <v>330</v>
      </c>
      <c r="AM49" s="156"/>
      <c r="AN49" s="126"/>
      <c r="AO49" s="131" t="s">
        <v>0</v>
      </c>
      <c r="AP49" s="126"/>
      <c r="AQ49" s="186" t="s">
        <v>330</v>
      </c>
      <c r="AR49" s="187" t="s">
        <v>330</v>
      </c>
      <c r="AS49" s="156"/>
      <c r="AT49" s="126"/>
      <c r="AU49" s="131" t="s">
        <v>0</v>
      </c>
      <c r="AV49" s="126"/>
      <c r="AW49" s="186" t="s">
        <v>330</v>
      </c>
      <c r="AX49" s="187" t="s">
        <v>330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330</v>
      </c>
      <c r="BJ49" s="187" t="s">
        <v>330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330</v>
      </c>
      <c r="BV49" s="187" t="s">
        <v>330</v>
      </c>
      <c r="BW49" s="156"/>
      <c r="BX49" s="126"/>
      <c r="BY49" s="131" t="s">
        <v>0</v>
      </c>
      <c r="BZ49" s="126"/>
      <c r="CA49" s="186" t="s">
        <v>330</v>
      </c>
      <c r="CB49" s="187" t="s">
        <v>330</v>
      </c>
      <c r="CC49" s="156"/>
      <c r="CD49" s="126"/>
      <c r="CE49" s="131" t="s">
        <v>0</v>
      </c>
      <c r="CF49" s="126"/>
      <c r="CG49" s="186" t="s">
        <v>330</v>
      </c>
      <c r="CH49" s="187" t="s">
        <v>330</v>
      </c>
      <c r="CI49" s="156"/>
      <c r="CJ49" s="126"/>
      <c r="CK49" s="131" t="s">
        <v>0</v>
      </c>
      <c r="CL49" s="126"/>
      <c r="CM49" s="186" t="s">
        <v>330</v>
      </c>
      <c r="CN49" s="187" t="s">
        <v>330</v>
      </c>
      <c r="CO49" s="156"/>
      <c r="CP49" s="126"/>
      <c r="CQ49" s="131" t="s">
        <v>0</v>
      </c>
      <c r="CR49" s="126"/>
      <c r="CS49" s="186" t="s">
        <v>330</v>
      </c>
      <c r="CT49" s="187" t="s">
        <v>330</v>
      </c>
      <c r="CU49" s="156"/>
      <c r="CV49" s="126"/>
      <c r="CW49" s="131" t="s">
        <v>0</v>
      </c>
      <c r="CX49" s="126"/>
      <c r="CY49" s="186" t="s">
        <v>330</v>
      </c>
      <c r="CZ49" s="187" t="s">
        <v>330</v>
      </c>
      <c r="DA49" s="156"/>
      <c r="DB49" s="126"/>
      <c r="DC49" s="131" t="s">
        <v>0</v>
      </c>
      <c r="DD49" s="126"/>
      <c r="DE49" s="186" t="s">
        <v>330</v>
      </c>
      <c r="DF49" s="187" t="s">
        <v>330</v>
      </c>
      <c r="DG49" s="156"/>
      <c r="DH49" s="126"/>
      <c r="DI49" s="131" t="s">
        <v>0</v>
      </c>
      <c r="DJ49" s="126"/>
      <c r="DK49" s="131"/>
      <c r="DL49" s="170"/>
      <c r="DM49" s="156"/>
      <c r="DN49" s="126"/>
      <c r="DO49" s="131" t="s">
        <v>0</v>
      </c>
      <c r="DP49" s="126"/>
      <c r="DQ49" s="131"/>
      <c r="DR49" s="170"/>
      <c r="DS49" s="156"/>
      <c r="DT49" s="126"/>
      <c r="DU49" s="131" t="s">
        <v>0</v>
      </c>
      <c r="DV49" s="126"/>
      <c r="DW49" s="131"/>
      <c r="DX49" s="170"/>
      <c r="DY49" s="156"/>
      <c r="DZ49" s="126"/>
      <c r="EA49" s="131" t="s">
        <v>0</v>
      </c>
      <c r="EB49" s="126"/>
      <c r="EC49" s="131"/>
      <c r="ED49" s="170"/>
      <c r="EE49" s="156"/>
      <c r="EF49" s="126"/>
      <c r="EG49" s="131" t="s">
        <v>0</v>
      </c>
      <c r="EH49" s="126"/>
      <c r="EI49" s="131"/>
      <c r="EJ49" s="170"/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330</v>
      </c>
      <c r="NV49" s="187" t="s">
        <v>330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274</v>
      </c>
      <c r="H50" s="184" t="s">
        <v>263</v>
      </c>
      <c r="I50" s="25"/>
      <c r="J50" s="188">
        <v>0</v>
      </c>
      <c r="K50" s="188" t="s">
        <v>0</v>
      </c>
      <c r="L50" s="188">
        <v>4</v>
      </c>
      <c r="M50" s="186" t="s">
        <v>274</v>
      </c>
      <c r="N50" s="187" t="s">
        <v>274</v>
      </c>
      <c r="O50" s="149"/>
      <c r="P50" s="126">
        <v>5</v>
      </c>
      <c r="Q50" s="131" t="s">
        <v>0</v>
      </c>
      <c r="R50" s="126">
        <v>0</v>
      </c>
      <c r="S50" s="186" t="s">
        <v>274</v>
      </c>
      <c r="T50" s="187" t="s">
        <v>263</v>
      </c>
      <c r="U50" s="156"/>
      <c r="V50" s="126">
        <v>0</v>
      </c>
      <c r="W50" s="131" t="s">
        <v>0</v>
      </c>
      <c r="X50" s="126">
        <v>5</v>
      </c>
      <c r="Y50" s="186" t="s">
        <v>274</v>
      </c>
      <c r="Z50" s="187" t="s">
        <v>274</v>
      </c>
      <c r="AA50" s="156"/>
      <c r="AB50" s="126">
        <v>5</v>
      </c>
      <c r="AC50" s="131" t="s">
        <v>0</v>
      </c>
      <c r="AD50" s="126">
        <v>0</v>
      </c>
      <c r="AE50" s="193" t="s">
        <v>274</v>
      </c>
      <c r="AF50" s="194" t="s">
        <v>274</v>
      </c>
      <c r="AG50" s="156"/>
      <c r="AH50" s="126">
        <v>5</v>
      </c>
      <c r="AI50" s="131" t="s">
        <v>0</v>
      </c>
      <c r="AJ50" s="126">
        <v>0</v>
      </c>
      <c r="AK50" s="186" t="s">
        <v>274</v>
      </c>
      <c r="AL50" s="187" t="s">
        <v>274</v>
      </c>
      <c r="AM50" s="156"/>
      <c r="AN50" s="126"/>
      <c r="AO50" s="131" t="s">
        <v>0</v>
      </c>
      <c r="AP50" s="126"/>
      <c r="AQ50" s="186" t="s">
        <v>330</v>
      </c>
      <c r="AR50" s="187" t="s">
        <v>330</v>
      </c>
      <c r="AS50" s="156"/>
      <c r="AT50" s="126">
        <v>0</v>
      </c>
      <c r="AU50" s="131" t="s">
        <v>0</v>
      </c>
      <c r="AV50" s="126">
        <v>2</v>
      </c>
      <c r="AW50" s="186" t="s">
        <v>274</v>
      </c>
      <c r="AX50" s="187" t="s">
        <v>278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274</v>
      </c>
      <c r="BJ50" s="187" t="s">
        <v>274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274</v>
      </c>
      <c r="BV50" s="187" t="s">
        <v>274</v>
      </c>
      <c r="BW50" s="156"/>
      <c r="BX50" s="126">
        <v>5</v>
      </c>
      <c r="BY50" s="131" t="s">
        <v>0</v>
      </c>
      <c r="BZ50" s="126">
        <v>0</v>
      </c>
      <c r="CA50" s="131" t="s">
        <v>274</v>
      </c>
      <c r="CB50" s="170" t="s">
        <v>274</v>
      </c>
      <c r="CC50" s="156"/>
      <c r="CD50" s="126">
        <v>1</v>
      </c>
      <c r="CE50" s="131" t="s">
        <v>0</v>
      </c>
      <c r="CF50" s="126">
        <v>3</v>
      </c>
      <c r="CG50" s="186" t="s">
        <v>274</v>
      </c>
      <c r="CH50" s="187" t="s">
        <v>274</v>
      </c>
      <c r="CI50" s="156"/>
      <c r="CJ50" s="126">
        <v>1</v>
      </c>
      <c r="CK50" s="131" t="s">
        <v>0</v>
      </c>
      <c r="CL50" s="126">
        <v>3</v>
      </c>
      <c r="CM50" s="186" t="s">
        <v>274</v>
      </c>
      <c r="CN50" s="187" t="s">
        <v>274</v>
      </c>
      <c r="CO50" s="156"/>
      <c r="CP50" s="126">
        <v>5</v>
      </c>
      <c r="CQ50" s="131" t="s">
        <v>0</v>
      </c>
      <c r="CR50" s="126">
        <v>2</v>
      </c>
      <c r="CS50" s="186" t="s">
        <v>274</v>
      </c>
      <c r="CT50" s="187" t="s">
        <v>274</v>
      </c>
      <c r="CU50" s="156"/>
      <c r="CV50" s="126">
        <v>4</v>
      </c>
      <c r="CW50" s="131" t="s">
        <v>0</v>
      </c>
      <c r="CX50" s="126">
        <v>0</v>
      </c>
      <c r="CY50" s="186" t="s">
        <v>274</v>
      </c>
      <c r="CZ50" s="187" t="s">
        <v>274</v>
      </c>
      <c r="DA50" s="156"/>
      <c r="DB50" s="126">
        <v>0</v>
      </c>
      <c r="DC50" s="131" t="s">
        <v>0</v>
      </c>
      <c r="DD50" s="126">
        <v>5</v>
      </c>
      <c r="DE50" s="186" t="s">
        <v>274</v>
      </c>
      <c r="DF50" s="187" t="s">
        <v>274</v>
      </c>
      <c r="DG50" s="156"/>
      <c r="DH50" s="126"/>
      <c r="DI50" s="131" t="s">
        <v>0</v>
      </c>
      <c r="DJ50" s="126"/>
      <c r="DK50" s="131"/>
      <c r="DL50" s="170"/>
      <c r="DM50" s="156"/>
      <c r="DN50" s="126"/>
      <c r="DO50" s="131" t="s">
        <v>0</v>
      </c>
      <c r="DP50" s="126"/>
      <c r="DQ50" s="131"/>
      <c r="DR50" s="170"/>
      <c r="DS50" s="156"/>
      <c r="DT50" s="126"/>
      <c r="DU50" s="131" t="s">
        <v>0</v>
      </c>
      <c r="DV50" s="126"/>
      <c r="DW50" s="131"/>
      <c r="DX50" s="170"/>
      <c r="DY50" s="156"/>
      <c r="DZ50" s="126"/>
      <c r="EA50" s="131" t="s">
        <v>0</v>
      </c>
      <c r="EB50" s="126"/>
      <c r="EC50" s="131"/>
      <c r="ED50" s="170"/>
      <c r="EE50" s="156"/>
      <c r="EF50" s="126"/>
      <c r="EG50" s="131" t="s">
        <v>0</v>
      </c>
      <c r="EH50" s="126"/>
      <c r="EI50" s="131"/>
      <c r="EJ50" s="170"/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330</v>
      </c>
      <c r="NV50" s="187" t="s">
        <v>330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330</v>
      </c>
      <c r="H51" s="183" t="s">
        <v>330</v>
      </c>
      <c r="I51" s="25"/>
      <c r="J51" s="188"/>
      <c r="K51" s="188" t="s">
        <v>0</v>
      </c>
      <c r="L51" s="188"/>
      <c r="M51" s="186" t="s">
        <v>330</v>
      </c>
      <c r="N51" s="187" t="s">
        <v>330</v>
      </c>
      <c r="O51" s="149"/>
      <c r="P51" s="168"/>
      <c r="Q51" s="169" t="s">
        <v>0</v>
      </c>
      <c r="R51" s="168"/>
      <c r="S51" s="186" t="s">
        <v>330</v>
      </c>
      <c r="T51" s="187" t="s">
        <v>330</v>
      </c>
      <c r="U51" s="156"/>
      <c r="V51" s="168"/>
      <c r="W51" s="169" t="s">
        <v>0</v>
      </c>
      <c r="X51" s="168"/>
      <c r="Y51" s="186" t="s">
        <v>330</v>
      </c>
      <c r="Z51" s="187" t="s">
        <v>330</v>
      </c>
      <c r="AA51" s="156"/>
      <c r="AB51" s="168"/>
      <c r="AC51" s="169" t="s">
        <v>0</v>
      </c>
      <c r="AD51" s="168"/>
      <c r="AE51" s="186" t="s">
        <v>330</v>
      </c>
      <c r="AF51" s="187" t="s">
        <v>330</v>
      </c>
      <c r="AG51" s="156"/>
      <c r="AH51" s="168"/>
      <c r="AI51" s="169" t="s">
        <v>0</v>
      </c>
      <c r="AJ51" s="168"/>
      <c r="AK51" s="186" t="s">
        <v>330</v>
      </c>
      <c r="AL51" s="187" t="s">
        <v>330</v>
      </c>
      <c r="AM51" s="156"/>
      <c r="AN51" s="168"/>
      <c r="AO51" s="169" t="s">
        <v>0</v>
      </c>
      <c r="AP51" s="168"/>
      <c r="AQ51" s="186" t="s">
        <v>330</v>
      </c>
      <c r="AR51" s="187" t="s">
        <v>330</v>
      </c>
      <c r="AS51" s="156"/>
      <c r="AT51" s="168"/>
      <c r="AU51" s="169" t="s">
        <v>0</v>
      </c>
      <c r="AV51" s="168"/>
      <c r="AW51" s="186" t="s">
        <v>330</v>
      </c>
      <c r="AX51" s="187" t="s">
        <v>330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330</v>
      </c>
      <c r="BJ51" s="187" t="s">
        <v>330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330</v>
      </c>
      <c r="BV51" s="187" t="s">
        <v>330</v>
      </c>
      <c r="BW51" s="156"/>
      <c r="BX51" s="168"/>
      <c r="BY51" s="169" t="s">
        <v>0</v>
      </c>
      <c r="BZ51" s="168"/>
      <c r="CA51" s="186" t="s">
        <v>330</v>
      </c>
      <c r="CB51" s="187" t="s">
        <v>330</v>
      </c>
      <c r="CC51" s="156"/>
      <c r="CD51" s="168"/>
      <c r="CE51" s="169" t="s">
        <v>0</v>
      </c>
      <c r="CF51" s="168"/>
      <c r="CG51" s="186" t="s">
        <v>330</v>
      </c>
      <c r="CH51" s="187" t="s">
        <v>330</v>
      </c>
      <c r="CI51" s="156"/>
      <c r="CJ51" s="168"/>
      <c r="CK51" s="169" t="s">
        <v>0</v>
      </c>
      <c r="CL51" s="168"/>
      <c r="CM51" s="186" t="s">
        <v>330</v>
      </c>
      <c r="CN51" s="187" t="s">
        <v>330</v>
      </c>
      <c r="CO51" s="156"/>
      <c r="CP51" s="168"/>
      <c r="CQ51" s="169" t="s">
        <v>0</v>
      </c>
      <c r="CR51" s="168"/>
      <c r="CS51" s="186" t="s">
        <v>330</v>
      </c>
      <c r="CT51" s="187" t="s">
        <v>330</v>
      </c>
      <c r="CU51" s="156"/>
      <c r="CV51" s="168"/>
      <c r="CW51" s="169" t="s">
        <v>0</v>
      </c>
      <c r="CX51" s="168"/>
      <c r="CY51" s="186" t="s">
        <v>330</v>
      </c>
      <c r="CZ51" s="187" t="s">
        <v>330</v>
      </c>
      <c r="DA51" s="156"/>
      <c r="DB51" s="168"/>
      <c r="DC51" s="169" t="s">
        <v>0</v>
      </c>
      <c r="DD51" s="168"/>
      <c r="DE51" s="186" t="s">
        <v>330</v>
      </c>
      <c r="DF51" s="187" t="s">
        <v>330</v>
      </c>
      <c r="DG51" s="156"/>
      <c r="DH51" s="168"/>
      <c r="DI51" s="169" t="s">
        <v>0</v>
      </c>
      <c r="DJ51" s="168"/>
      <c r="DK51" s="169"/>
      <c r="DL51" s="170"/>
      <c r="DM51" s="156"/>
      <c r="DN51" s="168"/>
      <c r="DO51" s="169" t="s">
        <v>0</v>
      </c>
      <c r="DP51" s="168"/>
      <c r="DQ51" s="169"/>
      <c r="DR51" s="170"/>
      <c r="DS51" s="156"/>
      <c r="DT51" s="168"/>
      <c r="DU51" s="169" t="s">
        <v>0</v>
      </c>
      <c r="DV51" s="168"/>
      <c r="DW51" s="169"/>
      <c r="DX51" s="170"/>
      <c r="DY51" s="156"/>
      <c r="DZ51" s="168"/>
      <c r="EA51" s="169" t="s">
        <v>0</v>
      </c>
      <c r="EB51" s="168"/>
      <c r="EC51" s="169"/>
      <c r="ED51" s="170"/>
      <c r="EE51" s="156"/>
      <c r="EF51" s="168"/>
      <c r="EG51" s="169" t="s">
        <v>0</v>
      </c>
      <c r="EH51" s="168"/>
      <c r="EI51" s="169"/>
      <c r="EJ51" s="170"/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330</v>
      </c>
      <c r="NV51" s="187" t="s">
        <v>330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330</v>
      </c>
      <c r="H52" s="183" t="s">
        <v>330</v>
      </c>
      <c r="I52" s="25"/>
      <c r="J52" s="188">
        <v>1</v>
      </c>
      <c r="K52" s="188" t="s">
        <v>0</v>
      </c>
      <c r="L52" s="188">
        <v>3</v>
      </c>
      <c r="M52" s="186" t="s">
        <v>274</v>
      </c>
      <c r="N52" s="187" t="s">
        <v>263</v>
      </c>
      <c r="O52" s="149"/>
      <c r="P52" s="126">
        <v>2</v>
      </c>
      <c r="Q52" s="131" t="s">
        <v>0</v>
      </c>
      <c r="R52" s="126">
        <v>0</v>
      </c>
      <c r="S52" s="186" t="s">
        <v>274</v>
      </c>
      <c r="T52" s="187" t="s">
        <v>278</v>
      </c>
      <c r="U52" s="156"/>
      <c r="V52" s="126">
        <v>1</v>
      </c>
      <c r="W52" s="131" t="s">
        <v>0</v>
      </c>
      <c r="X52" s="126">
        <v>2</v>
      </c>
      <c r="Y52" s="186" t="s">
        <v>274</v>
      </c>
      <c r="Z52" s="187" t="s">
        <v>278</v>
      </c>
      <c r="AA52" s="156"/>
      <c r="AB52" s="126">
        <v>4</v>
      </c>
      <c r="AC52" s="131" t="s">
        <v>0</v>
      </c>
      <c r="AD52" s="126">
        <v>1</v>
      </c>
      <c r="AE52" s="193" t="s">
        <v>274</v>
      </c>
      <c r="AF52" s="194" t="s">
        <v>278</v>
      </c>
      <c r="AG52" s="156"/>
      <c r="AH52" s="126">
        <v>3</v>
      </c>
      <c r="AI52" s="131" t="s">
        <v>0</v>
      </c>
      <c r="AJ52" s="126">
        <v>0</v>
      </c>
      <c r="AK52" s="186" t="s">
        <v>278</v>
      </c>
      <c r="AL52" s="187" t="s">
        <v>274</v>
      </c>
      <c r="AM52" s="156"/>
      <c r="AN52" s="126">
        <v>0</v>
      </c>
      <c r="AO52" s="131" t="s">
        <v>0</v>
      </c>
      <c r="AP52" s="126">
        <v>2</v>
      </c>
      <c r="AQ52" s="186" t="s">
        <v>278</v>
      </c>
      <c r="AR52" s="187" t="s">
        <v>274</v>
      </c>
      <c r="AS52" s="156"/>
      <c r="AT52" s="126">
        <v>0</v>
      </c>
      <c r="AU52" s="131" t="s">
        <v>0</v>
      </c>
      <c r="AV52" s="126">
        <v>2</v>
      </c>
      <c r="AW52" s="186" t="s">
        <v>274</v>
      </c>
      <c r="AX52" s="187" t="s">
        <v>278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274</v>
      </c>
      <c r="BJ52" s="187" t="s">
        <v>263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274</v>
      </c>
      <c r="BV52" s="187" t="s">
        <v>278</v>
      </c>
      <c r="BW52" s="156"/>
      <c r="BX52" s="126">
        <v>2</v>
      </c>
      <c r="BY52" s="131" t="s">
        <v>0</v>
      </c>
      <c r="BZ52" s="126">
        <v>0</v>
      </c>
      <c r="CA52" s="131" t="s">
        <v>274</v>
      </c>
      <c r="CB52" s="170" t="s">
        <v>263</v>
      </c>
      <c r="CC52" s="156"/>
      <c r="CD52" s="126">
        <v>1</v>
      </c>
      <c r="CE52" s="131" t="s">
        <v>0</v>
      </c>
      <c r="CF52" s="126">
        <v>2</v>
      </c>
      <c r="CG52" s="186" t="s">
        <v>274</v>
      </c>
      <c r="CH52" s="187" t="s">
        <v>263</v>
      </c>
      <c r="CI52" s="156"/>
      <c r="CJ52" s="126">
        <v>0</v>
      </c>
      <c r="CK52" s="131" t="s">
        <v>0</v>
      </c>
      <c r="CL52" s="126">
        <v>2</v>
      </c>
      <c r="CM52" s="186" t="s">
        <v>276</v>
      </c>
      <c r="CN52" s="187" t="s">
        <v>274</v>
      </c>
      <c r="CO52" s="156"/>
      <c r="CP52" s="126">
        <v>2</v>
      </c>
      <c r="CQ52" s="131" t="s">
        <v>0</v>
      </c>
      <c r="CR52" s="126">
        <v>0</v>
      </c>
      <c r="CS52" s="186" t="s">
        <v>274</v>
      </c>
      <c r="CT52" s="187" t="s">
        <v>260</v>
      </c>
      <c r="CU52" s="156"/>
      <c r="CV52" s="126">
        <v>2</v>
      </c>
      <c r="CW52" s="131" t="s">
        <v>0</v>
      </c>
      <c r="CX52" s="126">
        <v>0</v>
      </c>
      <c r="CY52" s="186" t="s">
        <v>274</v>
      </c>
      <c r="CZ52" s="187" t="s">
        <v>266</v>
      </c>
      <c r="DA52" s="156"/>
      <c r="DB52" s="126">
        <v>0</v>
      </c>
      <c r="DC52" s="131" t="s">
        <v>0</v>
      </c>
      <c r="DD52" s="126">
        <v>2</v>
      </c>
      <c r="DE52" s="186" t="s">
        <v>274</v>
      </c>
      <c r="DF52" s="187" t="s">
        <v>263</v>
      </c>
      <c r="DG52" s="156"/>
      <c r="DH52" s="126"/>
      <c r="DI52" s="131" t="s">
        <v>0</v>
      </c>
      <c r="DJ52" s="126"/>
      <c r="DK52" s="131"/>
      <c r="DL52" s="170"/>
      <c r="DM52" s="156"/>
      <c r="DN52" s="126"/>
      <c r="DO52" s="131" t="s">
        <v>0</v>
      </c>
      <c r="DP52" s="126"/>
      <c r="DQ52" s="131"/>
      <c r="DR52" s="170"/>
      <c r="DS52" s="156"/>
      <c r="DT52" s="126"/>
      <c r="DU52" s="131" t="s">
        <v>0</v>
      </c>
      <c r="DV52" s="126"/>
      <c r="DW52" s="131"/>
      <c r="DX52" s="170"/>
      <c r="DY52" s="156"/>
      <c r="DZ52" s="126"/>
      <c r="EA52" s="131" t="s">
        <v>0</v>
      </c>
      <c r="EB52" s="126"/>
      <c r="EC52" s="131"/>
      <c r="ED52" s="170"/>
      <c r="EE52" s="156"/>
      <c r="EF52" s="126"/>
      <c r="EG52" s="131" t="s">
        <v>0</v>
      </c>
      <c r="EH52" s="126"/>
      <c r="EI52" s="131"/>
      <c r="EJ52" s="170"/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330</v>
      </c>
      <c r="NV52" s="187" t="s">
        <v>330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274</v>
      </c>
      <c r="H53" s="175" t="s">
        <v>263</v>
      </c>
      <c r="I53" s="25"/>
      <c r="J53" s="188">
        <v>1</v>
      </c>
      <c r="K53" s="188" t="s">
        <v>0</v>
      </c>
      <c r="L53" s="188">
        <v>3</v>
      </c>
      <c r="M53" s="186" t="s">
        <v>274</v>
      </c>
      <c r="N53" s="187" t="s">
        <v>263</v>
      </c>
      <c r="O53" s="149"/>
      <c r="P53" s="126">
        <v>3</v>
      </c>
      <c r="Q53" s="131" t="s">
        <v>0</v>
      </c>
      <c r="R53" s="126">
        <v>1</v>
      </c>
      <c r="S53" s="186" t="s">
        <v>274</v>
      </c>
      <c r="T53" s="187" t="s">
        <v>263</v>
      </c>
      <c r="U53" s="156"/>
      <c r="V53" s="126">
        <v>1</v>
      </c>
      <c r="W53" s="131" t="s">
        <v>0</v>
      </c>
      <c r="X53" s="126">
        <v>2</v>
      </c>
      <c r="Y53" s="186" t="s">
        <v>274</v>
      </c>
      <c r="Z53" s="187" t="s">
        <v>263</v>
      </c>
      <c r="AA53" s="156"/>
      <c r="AB53" s="126">
        <v>3</v>
      </c>
      <c r="AC53" s="131" t="s">
        <v>0</v>
      </c>
      <c r="AD53" s="126">
        <v>0</v>
      </c>
      <c r="AE53" s="193" t="s">
        <v>274</v>
      </c>
      <c r="AF53" s="194" t="s">
        <v>263</v>
      </c>
      <c r="AG53" s="156"/>
      <c r="AH53" s="126">
        <v>3</v>
      </c>
      <c r="AI53" s="131" t="s">
        <v>0</v>
      </c>
      <c r="AJ53" s="126">
        <v>1</v>
      </c>
      <c r="AK53" s="186" t="s">
        <v>274</v>
      </c>
      <c r="AL53" s="187" t="s">
        <v>263</v>
      </c>
      <c r="AM53" s="156"/>
      <c r="AN53" s="126">
        <v>1</v>
      </c>
      <c r="AO53" s="131" t="s">
        <v>0</v>
      </c>
      <c r="AP53" s="126">
        <v>3</v>
      </c>
      <c r="AQ53" s="186" t="s">
        <v>274</v>
      </c>
      <c r="AR53" s="187" t="s">
        <v>263</v>
      </c>
      <c r="AS53" s="156"/>
      <c r="AT53" s="126">
        <v>1</v>
      </c>
      <c r="AU53" s="131" t="s">
        <v>0</v>
      </c>
      <c r="AV53" s="126">
        <v>2</v>
      </c>
      <c r="AW53" s="186" t="s">
        <v>274</v>
      </c>
      <c r="AX53" s="187" t="s">
        <v>263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274</v>
      </c>
      <c r="BJ53" s="187" t="s">
        <v>263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274</v>
      </c>
      <c r="BV53" s="187" t="s">
        <v>263</v>
      </c>
      <c r="BW53" s="156"/>
      <c r="BX53" s="126">
        <v>3</v>
      </c>
      <c r="BY53" s="131" t="s">
        <v>0</v>
      </c>
      <c r="BZ53" s="126">
        <v>1</v>
      </c>
      <c r="CA53" s="131" t="s">
        <v>274</v>
      </c>
      <c r="CB53" s="170" t="s">
        <v>263</v>
      </c>
      <c r="CC53" s="156"/>
      <c r="CD53" s="126">
        <v>1</v>
      </c>
      <c r="CE53" s="131" t="s">
        <v>0</v>
      </c>
      <c r="CF53" s="126">
        <v>1</v>
      </c>
      <c r="CG53" s="186" t="s">
        <v>274</v>
      </c>
      <c r="CH53" s="187" t="s">
        <v>263</v>
      </c>
      <c r="CI53" s="156"/>
      <c r="CJ53" s="126">
        <v>1</v>
      </c>
      <c r="CK53" s="131" t="s">
        <v>0</v>
      </c>
      <c r="CL53" s="126">
        <v>3</v>
      </c>
      <c r="CM53" s="186" t="s">
        <v>275</v>
      </c>
      <c r="CN53" s="187" t="s">
        <v>258</v>
      </c>
      <c r="CO53" s="156"/>
      <c r="CP53" s="126">
        <v>2</v>
      </c>
      <c r="CQ53" s="131" t="s">
        <v>0</v>
      </c>
      <c r="CR53" s="126">
        <v>1</v>
      </c>
      <c r="CS53" s="186" t="s">
        <v>274</v>
      </c>
      <c r="CT53" s="187" t="s">
        <v>260</v>
      </c>
      <c r="CU53" s="156"/>
      <c r="CV53" s="126">
        <v>3</v>
      </c>
      <c r="CW53" s="131" t="s">
        <v>0</v>
      </c>
      <c r="CX53" s="126">
        <v>1</v>
      </c>
      <c r="CY53" s="186" t="s">
        <v>274</v>
      </c>
      <c r="CZ53" s="187" t="s">
        <v>273</v>
      </c>
      <c r="DA53" s="156"/>
      <c r="DB53" s="126">
        <v>1</v>
      </c>
      <c r="DC53" s="131" t="s">
        <v>0</v>
      </c>
      <c r="DD53" s="126">
        <v>3</v>
      </c>
      <c r="DE53" s="186" t="s">
        <v>274</v>
      </c>
      <c r="DF53" s="187" t="s">
        <v>273</v>
      </c>
      <c r="DG53" s="156"/>
      <c r="DH53" s="126"/>
      <c r="DI53" s="131" t="s">
        <v>0</v>
      </c>
      <c r="DJ53" s="126"/>
      <c r="DK53" s="131"/>
      <c r="DL53" s="170"/>
      <c r="DM53" s="156"/>
      <c r="DN53" s="126"/>
      <c r="DO53" s="131" t="s">
        <v>0</v>
      </c>
      <c r="DP53" s="126"/>
      <c r="DQ53" s="131"/>
      <c r="DR53" s="170"/>
      <c r="DS53" s="156"/>
      <c r="DT53" s="126"/>
      <c r="DU53" s="131" t="s">
        <v>0</v>
      </c>
      <c r="DV53" s="126"/>
      <c r="DW53" s="131"/>
      <c r="DX53" s="170"/>
      <c r="DY53" s="156"/>
      <c r="DZ53" s="126"/>
      <c r="EA53" s="131" t="s">
        <v>0</v>
      </c>
      <c r="EB53" s="126"/>
      <c r="EC53" s="131"/>
      <c r="ED53" s="170"/>
      <c r="EE53" s="156"/>
      <c r="EF53" s="126"/>
      <c r="EG53" s="131" t="s">
        <v>0</v>
      </c>
      <c r="EH53" s="126"/>
      <c r="EI53" s="131"/>
      <c r="EJ53" s="170"/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330</v>
      </c>
      <c r="NV53" s="187" t="s">
        <v>330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232</v>
      </c>
      <c r="C54" s="125"/>
      <c r="D54" s="171"/>
      <c r="E54" s="176" t="s">
        <v>0</v>
      </c>
      <c r="F54" s="168"/>
      <c r="G54" s="182" t="s">
        <v>330</v>
      </c>
      <c r="H54" s="183" t="s">
        <v>330</v>
      </c>
      <c r="I54" s="25"/>
      <c r="J54" s="188"/>
      <c r="K54" s="188" t="s">
        <v>0</v>
      </c>
      <c r="L54" s="188"/>
      <c r="M54" s="186" t="s">
        <v>330</v>
      </c>
      <c r="N54" s="187" t="s">
        <v>330</v>
      </c>
      <c r="O54" s="149"/>
      <c r="P54" s="126"/>
      <c r="Q54" s="131" t="s">
        <v>0</v>
      </c>
      <c r="R54" s="126"/>
      <c r="S54" s="186" t="s">
        <v>330</v>
      </c>
      <c r="T54" s="187" t="s">
        <v>330</v>
      </c>
      <c r="U54" s="156"/>
      <c r="V54" s="126"/>
      <c r="W54" s="131" t="s">
        <v>0</v>
      </c>
      <c r="X54" s="126"/>
      <c r="Y54" s="186" t="s">
        <v>330</v>
      </c>
      <c r="Z54" s="187" t="s">
        <v>330</v>
      </c>
      <c r="AA54" s="156"/>
      <c r="AB54" s="126"/>
      <c r="AC54" s="131" t="s">
        <v>0</v>
      </c>
      <c r="AD54" s="126"/>
      <c r="AE54" s="186" t="s">
        <v>330</v>
      </c>
      <c r="AF54" s="187" t="s">
        <v>330</v>
      </c>
      <c r="AG54" s="156"/>
      <c r="AH54" s="126"/>
      <c r="AI54" s="131" t="s">
        <v>0</v>
      </c>
      <c r="AJ54" s="126"/>
      <c r="AK54" s="186" t="s">
        <v>330</v>
      </c>
      <c r="AL54" s="187" t="s">
        <v>330</v>
      </c>
      <c r="AM54" s="156"/>
      <c r="AN54" s="126"/>
      <c r="AO54" s="131" t="s">
        <v>0</v>
      </c>
      <c r="AP54" s="126"/>
      <c r="AQ54" s="186" t="s">
        <v>330</v>
      </c>
      <c r="AR54" s="187" t="s">
        <v>330</v>
      </c>
      <c r="AS54" s="156"/>
      <c r="AT54" s="126"/>
      <c r="AU54" s="131" t="s">
        <v>0</v>
      </c>
      <c r="AV54" s="126"/>
      <c r="AW54" s="186" t="s">
        <v>330</v>
      </c>
      <c r="AX54" s="187" t="s">
        <v>330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330</v>
      </c>
      <c r="BJ54" s="187" t="s">
        <v>330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330</v>
      </c>
      <c r="BV54" s="187" t="s">
        <v>330</v>
      </c>
      <c r="BW54" s="156"/>
      <c r="BX54" s="126"/>
      <c r="BY54" s="131" t="s">
        <v>0</v>
      </c>
      <c r="BZ54" s="126"/>
      <c r="CA54" s="186" t="s">
        <v>330</v>
      </c>
      <c r="CB54" s="187" t="s">
        <v>330</v>
      </c>
      <c r="CC54" s="156"/>
      <c r="CD54" s="126"/>
      <c r="CE54" s="131" t="s">
        <v>0</v>
      </c>
      <c r="CF54" s="126"/>
      <c r="CG54" s="186" t="s">
        <v>330</v>
      </c>
      <c r="CH54" s="187" t="s">
        <v>330</v>
      </c>
      <c r="CI54" s="156"/>
      <c r="CJ54" s="126"/>
      <c r="CK54" s="131" t="s">
        <v>0</v>
      </c>
      <c r="CL54" s="126"/>
      <c r="CM54" s="186" t="s">
        <v>330</v>
      </c>
      <c r="CN54" s="187" t="s">
        <v>330</v>
      </c>
      <c r="CO54" s="156"/>
      <c r="CP54" s="126"/>
      <c r="CQ54" s="131" t="s">
        <v>0</v>
      </c>
      <c r="CR54" s="126"/>
      <c r="CS54" s="186" t="s">
        <v>330</v>
      </c>
      <c r="CT54" s="187" t="s">
        <v>330</v>
      </c>
      <c r="CU54" s="156"/>
      <c r="CV54" s="126"/>
      <c r="CW54" s="131" t="s">
        <v>0</v>
      </c>
      <c r="CX54" s="126"/>
      <c r="CY54" s="186" t="s">
        <v>330</v>
      </c>
      <c r="CZ54" s="187" t="s">
        <v>330</v>
      </c>
      <c r="DA54" s="156"/>
      <c r="DB54" s="126"/>
      <c r="DC54" s="131" t="s">
        <v>0</v>
      </c>
      <c r="DD54" s="126"/>
      <c r="DE54" s="186" t="s">
        <v>330</v>
      </c>
      <c r="DF54" s="187" t="s">
        <v>330</v>
      </c>
      <c r="DG54" s="156"/>
      <c r="DH54" s="126"/>
      <c r="DI54" s="131" t="s">
        <v>0</v>
      </c>
      <c r="DJ54" s="126"/>
      <c r="DK54" s="131"/>
      <c r="DL54" s="170"/>
      <c r="DM54" s="156"/>
      <c r="DN54" s="126"/>
      <c r="DO54" s="131" t="s">
        <v>0</v>
      </c>
      <c r="DP54" s="126"/>
      <c r="DQ54" s="131"/>
      <c r="DR54" s="170"/>
      <c r="DS54" s="156"/>
      <c r="DT54" s="126"/>
      <c r="DU54" s="131" t="s">
        <v>0</v>
      </c>
      <c r="DV54" s="126"/>
      <c r="DW54" s="131"/>
      <c r="DX54" s="170"/>
      <c r="DY54" s="156"/>
      <c r="DZ54" s="126"/>
      <c r="EA54" s="131" t="s">
        <v>0</v>
      </c>
      <c r="EB54" s="126"/>
      <c r="EC54" s="131"/>
      <c r="ED54" s="170"/>
      <c r="EE54" s="156"/>
      <c r="EF54" s="126"/>
      <c r="EG54" s="131" t="s">
        <v>0</v>
      </c>
      <c r="EH54" s="126"/>
      <c r="EI54" s="131"/>
      <c r="EJ54" s="170"/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330</v>
      </c>
      <c r="NV54" s="187" t="s">
        <v>330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274</v>
      </c>
      <c r="H55" s="184" t="s">
        <v>263</v>
      </c>
      <c r="I55" s="25"/>
      <c r="J55" s="186">
        <v>1</v>
      </c>
      <c r="K55" s="186" t="s">
        <v>0</v>
      </c>
      <c r="L55" s="186">
        <v>2</v>
      </c>
      <c r="M55" s="186" t="s">
        <v>274</v>
      </c>
      <c r="N55" s="187" t="s">
        <v>263</v>
      </c>
      <c r="O55" s="149"/>
      <c r="P55" s="126">
        <v>2</v>
      </c>
      <c r="Q55" s="131" t="s">
        <v>0</v>
      </c>
      <c r="R55" s="126">
        <v>1</v>
      </c>
      <c r="S55" s="186" t="s">
        <v>274</v>
      </c>
      <c r="T55" s="187" t="s">
        <v>263</v>
      </c>
      <c r="U55" s="156"/>
      <c r="V55" s="126">
        <v>1</v>
      </c>
      <c r="W55" s="131" t="s">
        <v>0</v>
      </c>
      <c r="X55" s="126">
        <v>2</v>
      </c>
      <c r="Y55" s="186" t="s">
        <v>274</v>
      </c>
      <c r="Z55" s="187" t="s">
        <v>263</v>
      </c>
      <c r="AA55" s="156"/>
      <c r="AB55" s="126">
        <v>2</v>
      </c>
      <c r="AC55" s="131" t="s">
        <v>0</v>
      </c>
      <c r="AD55" s="126">
        <v>1</v>
      </c>
      <c r="AE55" s="193" t="s">
        <v>274</v>
      </c>
      <c r="AF55" s="194" t="s">
        <v>263</v>
      </c>
      <c r="AG55" s="156"/>
      <c r="AH55" s="126">
        <v>2</v>
      </c>
      <c r="AI55" s="131" t="s">
        <v>0</v>
      </c>
      <c r="AJ55" s="126">
        <v>1</v>
      </c>
      <c r="AK55" s="186" t="s">
        <v>274</v>
      </c>
      <c r="AL55" s="187" t="s">
        <v>263</v>
      </c>
      <c r="AM55" s="156"/>
      <c r="AN55" s="126">
        <v>1</v>
      </c>
      <c r="AO55" s="131" t="s">
        <v>0</v>
      </c>
      <c r="AP55" s="126">
        <v>2</v>
      </c>
      <c r="AQ55" s="186" t="s">
        <v>274</v>
      </c>
      <c r="AR55" s="187" t="s">
        <v>340</v>
      </c>
      <c r="AS55" s="156"/>
      <c r="AT55" s="126">
        <v>1</v>
      </c>
      <c r="AU55" s="131" t="s">
        <v>0</v>
      </c>
      <c r="AV55" s="126">
        <v>2</v>
      </c>
      <c r="AW55" s="186" t="s">
        <v>274</v>
      </c>
      <c r="AX55" s="187" t="s">
        <v>263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278</v>
      </c>
      <c r="BJ55" s="187" t="s">
        <v>274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278</v>
      </c>
      <c r="BV55" s="187" t="s">
        <v>274</v>
      </c>
      <c r="BW55" s="156"/>
      <c r="BX55" s="126">
        <v>2</v>
      </c>
      <c r="BY55" s="131" t="s">
        <v>0</v>
      </c>
      <c r="BZ55" s="126">
        <v>1</v>
      </c>
      <c r="CA55" s="131" t="s">
        <v>278</v>
      </c>
      <c r="CB55" s="170" t="s">
        <v>274</v>
      </c>
      <c r="CC55" s="156"/>
      <c r="CD55" s="126">
        <v>1</v>
      </c>
      <c r="CE55" s="131" t="s">
        <v>0</v>
      </c>
      <c r="CF55" s="126">
        <v>2</v>
      </c>
      <c r="CG55" s="186" t="s">
        <v>278</v>
      </c>
      <c r="CH55" s="187" t="s">
        <v>274</v>
      </c>
      <c r="CI55" s="156"/>
      <c r="CJ55" s="126">
        <v>1</v>
      </c>
      <c r="CK55" s="131" t="s">
        <v>0</v>
      </c>
      <c r="CL55" s="126">
        <v>2</v>
      </c>
      <c r="CM55" s="186" t="s">
        <v>276</v>
      </c>
      <c r="CN55" s="187" t="s">
        <v>274</v>
      </c>
      <c r="CO55" s="156"/>
      <c r="CP55" s="126">
        <v>2</v>
      </c>
      <c r="CQ55" s="131" t="s">
        <v>0</v>
      </c>
      <c r="CR55" s="126">
        <v>1</v>
      </c>
      <c r="CS55" s="186" t="s">
        <v>319</v>
      </c>
      <c r="CT55" s="187" t="s">
        <v>274</v>
      </c>
      <c r="CU55" s="156"/>
      <c r="CV55" s="126">
        <v>2</v>
      </c>
      <c r="CW55" s="131" t="s">
        <v>0</v>
      </c>
      <c r="CX55" s="126">
        <v>1</v>
      </c>
      <c r="CY55" s="186" t="s">
        <v>274</v>
      </c>
      <c r="CZ55" s="187" t="s">
        <v>260</v>
      </c>
      <c r="DA55" s="156"/>
      <c r="DB55" s="126">
        <v>1</v>
      </c>
      <c r="DC55" s="131" t="s">
        <v>0</v>
      </c>
      <c r="DD55" s="126">
        <v>2</v>
      </c>
      <c r="DE55" s="186" t="s">
        <v>276</v>
      </c>
      <c r="DF55" s="187" t="s">
        <v>274</v>
      </c>
      <c r="DG55" s="156"/>
      <c r="DH55" s="126"/>
      <c r="DI55" s="131" t="s">
        <v>0</v>
      </c>
      <c r="DJ55" s="126"/>
      <c r="DK55" s="131"/>
      <c r="DL55" s="170"/>
      <c r="DM55" s="156"/>
      <c r="DN55" s="126"/>
      <c r="DO55" s="131" t="s">
        <v>0</v>
      </c>
      <c r="DP55" s="126"/>
      <c r="DQ55" s="131"/>
      <c r="DR55" s="170"/>
      <c r="DS55" s="156"/>
      <c r="DT55" s="126"/>
      <c r="DU55" s="131" t="s">
        <v>0</v>
      </c>
      <c r="DV55" s="126"/>
      <c r="DW55" s="131"/>
      <c r="DX55" s="170"/>
      <c r="DY55" s="156"/>
      <c r="DZ55" s="126"/>
      <c r="EA55" s="131" t="s">
        <v>0</v>
      </c>
      <c r="EB55" s="126"/>
      <c r="EC55" s="131"/>
      <c r="ED55" s="170"/>
      <c r="EE55" s="156"/>
      <c r="EF55" s="126"/>
      <c r="EG55" s="131" t="s">
        <v>0</v>
      </c>
      <c r="EH55" s="126"/>
      <c r="EI55" s="131"/>
      <c r="EJ55" s="170"/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330</v>
      </c>
      <c r="NV55" s="187" t="s">
        <v>330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274</v>
      </c>
      <c r="H56" s="175" t="s">
        <v>274</v>
      </c>
      <c r="I56" s="25"/>
      <c r="J56" s="188">
        <v>0</v>
      </c>
      <c r="K56" s="188" t="s">
        <v>0</v>
      </c>
      <c r="L56" s="188">
        <v>2</v>
      </c>
      <c r="M56" s="186" t="s">
        <v>276</v>
      </c>
      <c r="N56" s="187" t="s">
        <v>274</v>
      </c>
      <c r="O56" s="149"/>
      <c r="P56" s="126">
        <v>2</v>
      </c>
      <c r="Q56" s="131" t="s">
        <v>0</v>
      </c>
      <c r="R56" s="126">
        <v>1</v>
      </c>
      <c r="S56" s="186" t="s">
        <v>274</v>
      </c>
      <c r="T56" s="187" t="s">
        <v>260</v>
      </c>
      <c r="U56" s="156"/>
      <c r="V56" s="126">
        <v>1</v>
      </c>
      <c r="W56" s="131" t="s">
        <v>0</v>
      </c>
      <c r="X56" s="126">
        <v>3</v>
      </c>
      <c r="Y56" s="186" t="s">
        <v>274</v>
      </c>
      <c r="Z56" s="187" t="s">
        <v>260</v>
      </c>
      <c r="AA56" s="156"/>
      <c r="AB56" s="126"/>
      <c r="AC56" s="131" t="s">
        <v>0</v>
      </c>
      <c r="AD56" s="126"/>
      <c r="AE56" s="186" t="s">
        <v>330</v>
      </c>
      <c r="AF56" s="187" t="s">
        <v>330</v>
      </c>
      <c r="AG56" s="156"/>
      <c r="AH56" s="126">
        <v>3</v>
      </c>
      <c r="AI56" s="131" t="s">
        <v>0</v>
      </c>
      <c r="AJ56" s="126">
        <v>1</v>
      </c>
      <c r="AK56" s="186" t="s">
        <v>278</v>
      </c>
      <c r="AL56" s="187" t="s">
        <v>274</v>
      </c>
      <c r="AM56" s="156"/>
      <c r="AN56" s="126">
        <v>0</v>
      </c>
      <c r="AO56" s="131" t="s">
        <v>0</v>
      </c>
      <c r="AP56" s="126">
        <v>2</v>
      </c>
      <c r="AQ56" s="186" t="s">
        <v>278</v>
      </c>
      <c r="AR56" s="187" t="s">
        <v>274</v>
      </c>
      <c r="AS56" s="156"/>
      <c r="AT56" s="126">
        <v>1</v>
      </c>
      <c r="AU56" s="131" t="s">
        <v>0</v>
      </c>
      <c r="AV56" s="126">
        <v>1</v>
      </c>
      <c r="AW56" s="186" t="s">
        <v>276</v>
      </c>
      <c r="AX56" s="187" t="s">
        <v>274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345</v>
      </c>
      <c r="BJ56" s="187" t="s">
        <v>346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274</v>
      </c>
      <c r="BV56" s="187" t="s">
        <v>274</v>
      </c>
      <c r="BW56" s="156"/>
      <c r="BX56" s="126">
        <v>2</v>
      </c>
      <c r="BY56" s="131" t="s">
        <v>0</v>
      </c>
      <c r="BZ56" s="126">
        <v>1</v>
      </c>
      <c r="CA56" s="131" t="s">
        <v>274</v>
      </c>
      <c r="CB56" s="170" t="s">
        <v>278</v>
      </c>
      <c r="CC56" s="156"/>
      <c r="CD56" s="126">
        <v>3</v>
      </c>
      <c r="CE56" s="131" t="s">
        <v>0</v>
      </c>
      <c r="CF56" s="126">
        <v>1</v>
      </c>
      <c r="CG56" s="186" t="s">
        <v>349</v>
      </c>
      <c r="CH56" s="187" t="s">
        <v>274</v>
      </c>
      <c r="CI56" s="156"/>
      <c r="CJ56" s="126"/>
      <c r="CK56" s="131" t="s">
        <v>0</v>
      </c>
      <c r="CL56" s="126"/>
      <c r="CM56" s="186" t="s">
        <v>330</v>
      </c>
      <c r="CN56" s="187" t="s">
        <v>330</v>
      </c>
      <c r="CO56" s="156"/>
      <c r="CP56" s="126">
        <v>1</v>
      </c>
      <c r="CQ56" s="131" t="s">
        <v>0</v>
      </c>
      <c r="CR56" s="126">
        <v>3</v>
      </c>
      <c r="CS56" s="186" t="s">
        <v>319</v>
      </c>
      <c r="CT56" s="187" t="s">
        <v>318</v>
      </c>
      <c r="CU56" s="156"/>
      <c r="CV56" s="126">
        <v>2</v>
      </c>
      <c r="CW56" s="131" t="s">
        <v>0</v>
      </c>
      <c r="CX56" s="126">
        <v>1</v>
      </c>
      <c r="CY56" s="186" t="s">
        <v>274</v>
      </c>
      <c r="CZ56" s="187" t="s">
        <v>274</v>
      </c>
      <c r="DA56" s="156"/>
      <c r="DB56" s="126">
        <v>0</v>
      </c>
      <c r="DC56" s="131" t="s">
        <v>0</v>
      </c>
      <c r="DD56" s="126">
        <v>3</v>
      </c>
      <c r="DE56" s="186" t="s">
        <v>273</v>
      </c>
      <c r="DF56" s="187" t="s">
        <v>274</v>
      </c>
      <c r="DG56" s="156"/>
      <c r="DH56" s="126"/>
      <c r="DI56" s="131" t="s">
        <v>0</v>
      </c>
      <c r="DJ56" s="126"/>
      <c r="DK56" s="131"/>
      <c r="DL56" s="170"/>
      <c r="DM56" s="156"/>
      <c r="DN56" s="126"/>
      <c r="DO56" s="131" t="s">
        <v>0</v>
      </c>
      <c r="DP56" s="126"/>
      <c r="DQ56" s="131"/>
      <c r="DR56" s="170"/>
      <c r="DS56" s="156"/>
      <c r="DT56" s="126"/>
      <c r="DU56" s="131" t="s">
        <v>0</v>
      </c>
      <c r="DV56" s="126"/>
      <c r="DW56" s="131"/>
      <c r="DX56" s="170"/>
      <c r="DY56" s="156"/>
      <c r="DZ56" s="126"/>
      <c r="EA56" s="131" t="s">
        <v>0</v>
      </c>
      <c r="EB56" s="126"/>
      <c r="EC56" s="131"/>
      <c r="ED56" s="170"/>
      <c r="EE56" s="156"/>
      <c r="EF56" s="126"/>
      <c r="EG56" s="131" t="s">
        <v>0</v>
      </c>
      <c r="EH56" s="126"/>
      <c r="EI56" s="131"/>
      <c r="EJ56" s="170"/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330</v>
      </c>
      <c r="NV56" s="187" t="s">
        <v>330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331</v>
      </c>
      <c r="C57" s="125"/>
      <c r="D57" s="171"/>
      <c r="E57" s="176" t="s">
        <v>0</v>
      </c>
      <c r="F57" s="168"/>
      <c r="G57" s="182" t="s">
        <v>330</v>
      </c>
      <c r="H57" s="183" t="s">
        <v>330</v>
      </c>
      <c r="I57" s="25"/>
      <c r="J57" s="188">
        <v>0</v>
      </c>
      <c r="K57" s="188" t="s">
        <v>0</v>
      </c>
      <c r="L57" s="188">
        <v>2</v>
      </c>
      <c r="M57" s="186" t="s">
        <v>274</v>
      </c>
      <c r="N57" s="187" t="s">
        <v>263</v>
      </c>
      <c r="O57" s="149"/>
      <c r="P57" s="126">
        <v>2</v>
      </c>
      <c r="Q57" s="131" t="s">
        <v>0</v>
      </c>
      <c r="R57" s="126">
        <v>0</v>
      </c>
      <c r="S57" s="186" t="s">
        <v>274</v>
      </c>
      <c r="T57" s="187" t="s">
        <v>263</v>
      </c>
      <c r="U57" s="156"/>
      <c r="V57" s="126">
        <v>1</v>
      </c>
      <c r="W57" s="131" t="s">
        <v>0</v>
      </c>
      <c r="X57" s="126">
        <v>3</v>
      </c>
      <c r="Y57" s="186" t="s">
        <v>274</v>
      </c>
      <c r="Z57" s="187" t="s">
        <v>278</v>
      </c>
      <c r="AA57" s="156"/>
      <c r="AB57" s="126">
        <v>2</v>
      </c>
      <c r="AC57" s="131" t="s">
        <v>0</v>
      </c>
      <c r="AD57" s="126">
        <v>0</v>
      </c>
      <c r="AE57" s="193" t="s">
        <v>274</v>
      </c>
      <c r="AF57" s="194" t="s">
        <v>263</v>
      </c>
      <c r="AG57" s="156"/>
      <c r="AH57" s="126">
        <v>2</v>
      </c>
      <c r="AI57" s="131" t="s">
        <v>0</v>
      </c>
      <c r="AJ57" s="126">
        <v>0</v>
      </c>
      <c r="AK57" s="186" t="s">
        <v>274</v>
      </c>
      <c r="AL57" s="187" t="s">
        <v>263</v>
      </c>
      <c r="AM57" s="156"/>
      <c r="AN57" s="126">
        <v>0</v>
      </c>
      <c r="AO57" s="131" t="s">
        <v>0</v>
      </c>
      <c r="AP57" s="126">
        <v>2</v>
      </c>
      <c r="AQ57" s="186" t="s">
        <v>274</v>
      </c>
      <c r="AR57" s="187" t="s">
        <v>263</v>
      </c>
      <c r="AS57" s="156"/>
      <c r="AT57" s="126">
        <v>0</v>
      </c>
      <c r="AU57" s="131" t="s">
        <v>0</v>
      </c>
      <c r="AV57" s="126">
        <v>2</v>
      </c>
      <c r="AW57" s="186" t="s">
        <v>274</v>
      </c>
      <c r="AX57" s="187" t="s">
        <v>278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274</v>
      </c>
      <c r="BJ57" s="187" t="s">
        <v>278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278</v>
      </c>
      <c r="BV57" s="187" t="s">
        <v>263</v>
      </c>
      <c r="BW57" s="156"/>
      <c r="BX57" s="126">
        <v>3</v>
      </c>
      <c r="BY57" s="131" t="s">
        <v>0</v>
      </c>
      <c r="BZ57" s="126">
        <v>0</v>
      </c>
      <c r="CA57" s="131" t="s">
        <v>275</v>
      </c>
      <c r="CB57" s="170" t="s">
        <v>278</v>
      </c>
      <c r="CC57" s="156"/>
      <c r="CD57" s="126">
        <v>1</v>
      </c>
      <c r="CE57" s="131" t="s">
        <v>0</v>
      </c>
      <c r="CF57" s="126">
        <v>2</v>
      </c>
      <c r="CG57" s="186" t="s">
        <v>273</v>
      </c>
      <c r="CH57" s="187" t="s">
        <v>274</v>
      </c>
      <c r="CI57" s="156"/>
      <c r="CJ57" s="126"/>
      <c r="CK57" s="131" t="s">
        <v>0</v>
      </c>
      <c r="CL57" s="126"/>
      <c r="CM57" s="186" t="s">
        <v>330</v>
      </c>
      <c r="CN57" s="187" t="s">
        <v>330</v>
      </c>
      <c r="CO57" s="156"/>
      <c r="CP57" s="126">
        <v>2</v>
      </c>
      <c r="CQ57" s="131" t="s">
        <v>0</v>
      </c>
      <c r="CR57" s="126">
        <v>1</v>
      </c>
      <c r="CS57" s="186" t="s">
        <v>274</v>
      </c>
      <c r="CT57" s="187" t="s">
        <v>273</v>
      </c>
      <c r="CU57" s="156"/>
      <c r="CV57" s="126">
        <v>2</v>
      </c>
      <c r="CW57" s="131" t="s">
        <v>0</v>
      </c>
      <c r="CX57" s="126">
        <v>0</v>
      </c>
      <c r="CY57" s="186" t="s">
        <v>274</v>
      </c>
      <c r="CZ57" s="187" t="s">
        <v>263</v>
      </c>
      <c r="DA57" s="156"/>
      <c r="DB57" s="126"/>
      <c r="DC57" s="131" t="s">
        <v>0</v>
      </c>
      <c r="DD57" s="126"/>
      <c r="DE57" s="186" t="s">
        <v>330</v>
      </c>
      <c r="DF57" s="187" t="s">
        <v>330</v>
      </c>
      <c r="DG57" s="156"/>
      <c r="DH57" s="126"/>
      <c r="DI57" s="131" t="s">
        <v>0</v>
      </c>
      <c r="DJ57" s="126"/>
      <c r="DK57" s="131"/>
      <c r="DL57" s="170"/>
      <c r="DM57" s="156"/>
      <c r="DN57" s="126"/>
      <c r="DO57" s="131" t="s">
        <v>0</v>
      </c>
      <c r="DP57" s="126"/>
      <c r="DQ57" s="131"/>
      <c r="DR57" s="170"/>
      <c r="DS57" s="156"/>
      <c r="DT57" s="126"/>
      <c r="DU57" s="131" t="s">
        <v>0</v>
      </c>
      <c r="DV57" s="126"/>
      <c r="DW57" s="131"/>
      <c r="DX57" s="170"/>
      <c r="DY57" s="156"/>
      <c r="DZ57" s="126"/>
      <c r="EA57" s="131" t="s">
        <v>0</v>
      </c>
      <c r="EB57" s="126"/>
      <c r="EC57" s="131"/>
      <c r="ED57" s="170"/>
      <c r="EE57" s="156"/>
      <c r="EF57" s="126"/>
      <c r="EG57" s="131" t="s">
        <v>0</v>
      </c>
      <c r="EH57" s="126"/>
      <c r="EI57" s="131"/>
      <c r="EJ57" s="170"/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330</v>
      </c>
      <c r="NV57" s="187" t="s">
        <v>330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274</v>
      </c>
      <c r="H58" s="178" t="s">
        <v>263</v>
      </c>
      <c r="I58" s="25"/>
      <c r="J58" s="188">
        <v>1</v>
      </c>
      <c r="K58" s="188" t="s">
        <v>0</v>
      </c>
      <c r="L58" s="188">
        <v>4</v>
      </c>
      <c r="M58" s="186" t="s">
        <v>274</v>
      </c>
      <c r="N58" s="187" t="s">
        <v>263</v>
      </c>
      <c r="O58" s="149"/>
      <c r="P58" s="126">
        <v>3</v>
      </c>
      <c r="Q58" s="131" t="s">
        <v>0</v>
      </c>
      <c r="R58" s="126">
        <v>0</v>
      </c>
      <c r="S58" s="186" t="s">
        <v>274</v>
      </c>
      <c r="T58" s="187" t="s">
        <v>260</v>
      </c>
      <c r="U58" s="156"/>
      <c r="V58" s="126">
        <v>1</v>
      </c>
      <c r="W58" s="131" t="s">
        <v>0</v>
      </c>
      <c r="X58" s="126">
        <v>3</v>
      </c>
      <c r="Y58" s="186" t="s">
        <v>274</v>
      </c>
      <c r="Z58" s="187" t="s">
        <v>263</v>
      </c>
      <c r="AA58" s="156"/>
      <c r="AB58" s="126">
        <v>3</v>
      </c>
      <c r="AC58" s="131" t="s">
        <v>0</v>
      </c>
      <c r="AD58" s="126">
        <v>1</v>
      </c>
      <c r="AE58" s="193" t="s">
        <v>274</v>
      </c>
      <c r="AF58" s="194" t="s">
        <v>263</v>
      </c>
      <c r="AG58" s="156"/>
      <c r="AH58" s="126">
        <v>3</v>
      </c>
      <c r="AI58" s="131" t="s">
        <v>0</v>
      </c>
      <c r="AJ58" s="126">
        <v>1</v>
      </c>
      <c r="AK58" s="186" t="s">
        <v>273</v>
      </c>
      <c r="AL58" s="187" t="s">
        <v>263</v>
      </c>
      <c r="AM58" s="156"/>
      <c r="AN58" s="126">
        <v>1</v>
      </c>
      <c r="AO58" s="131" t="s">
        <v>0</v>
      </c>
      <c r="AP58" s="126">
        <v>3</v>
      </c>
      <c r="AQ58" s="186" t="s">
        <v>274</v>
      </c>
      <c r="AR58" s="187" t="s">
        <v>263</v>
      </c>
      <c r="AS58" s="156"/>
      <c r="AT58" s="126">
        <v>0</v>
      </c>
      <c r="AU58" s="131" t="s">
        <v>0</v>
      </c>
      <c r="AV58" s="126">
        <v>3</v>
      </c>
      <c r="AW58" s="186" t="s">
        <v>278</v>
      </c>
      <c r="AX58" s="187" t="s">
        <v>263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274</v>
      </c>
      <c r="BJ58" s="187" t="s">
        <v>263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274</v>
      </c>
      <c r="BV58" s="187" t="s">
        <v>263</v>
      </c>
      <c r="BW58" s="156"/>
      <c r="BX58" s="126">
        <v>4</v>
      </c>
      <c r="BY58" s="131" t="s">
        <v>0</v>
      </c>
      <c r="BZ58" s="126">
        <v>1</v>
      </c>
      <c r="CA58" s="131" t="s">
        <v>274</v>
      </c>
      <c r="CB58" s="170" t="s">
        <v>263</v>
      </c>
      <c r="CC58" s="156"/>
      <c r="CD58" s="126">
        <v>1</v>
      </c>
      <c r="CE58" s="131" t="s">
        <v>0</v>
      </c>
      <c r="CF58" s="126">
        <v>4</v>
      </c>
      <c r="CG58" s="186" t="s">
        <v>274</v>
      </c>
      <c r="CH58" s="187" t="s">
        <v>263</v>
      </c>
      <c r="CI58" s="156"/>
      <c r="CJ58" s="126">
        <v>1</v>
      </c>
      <c r="CK58" s="131" t="s">
        <v>0</v>
      </c>
      <c r="CL58" s="126">
        <v>3</v>
      </c>
      <c r="CM58" s="186" t="s">
        <v>274</v>
      </c>
      <c r="CN58" s="187" t="s">
        <v>273</v>
      </c>
      <c r="CO58" s="156"/>
      <c r="CP58" s="126">
        <v>1</v>
      </c>
      <c r="CQ58" s="131" t="s">
        <v>0</v>
      </c>
      <c r="CR58" s="126">
        <v>0</v>
      </c>
      <c r="CS58" s="186" t="s">
        <v>256</v>
      </c>
      <c r="CT58" s="187" t="s">
        <v>260</v>
      </c>
      <c r="CU58" s="156"/>
      <c r="CV58" s="126">
        <v>3</v>
      </c>
      <c r="CW58" s="131" t="s">
        <v>0</v>
      </c>
      <c r="CX58" s="126">
        <v>0</v>
      </c>
      <c r="CY58" s="186" t="s">
        <v>274</v>
      </c>
      <c r="CZ58" s="187" t="s">
        <v>273</v>
      </c>
      <c r="DA58" s="156"/>
      <c r="DB58" s="126">
        <v>1</v>
      </c>
      <c r="DC58" s="131" t="s">
        <v>0</v>
      </c>
      <c r="DD58" s="126">
        <v>3</v>
      </c>
      <c r="DE58" s="186" t="s">
        <v>274</v>
      </c>
      <c r="DF58" s="187" t="s">
        <v>263</v>
      </c>
      <c r="DG58" s="156"/>
      <c r="DH58" s="126"/>
      <c r="DI58" s="131" t="s">
        <v>0</v>
      </c>
      <c r="DJ58" s="126"/>
      <c r="DK58" s="131"/>
      <c r="DL58" s="170"/>
      <c r="DM58" s="156"/>
      <c r="DN58" s="126"/>
      <c r="DO58" s="131" t="s">
        <v>0</v>
      </c>
      <c r="DP58" s="126"/>
      <c r="DQ58" s="131"/>
      <c r="DR58" s="170"/>
      <c r="DS58" s="156"/>
      <c r="DT58" s="126"/>
      <c r="DU58" s="131" t="s">
        <v>0</v>
      </c>
      <c r="DV58" s="126"/>
      <c r="DW58" s="131"/>
      <c r="DX58" s="170"/>
      <c r="DY58" s="156"/>
      <c r="DZ58" s="126"/>
      <c r="EA58" s="131" t="s">
        <v>0</v>
      </c>
      <c r="EB58" s="126"/>
      <c r="EC58" s="131"/>
      <c r="ED58" s="170"/>
      <c r="EE58" s="156"/>
      <c r="EF58" s="126"/>
      <c r="EG58" s="131" t="s">
        <v>0</v>
      </c>
      <c r="EH58" s="126"/>
      <c r="EI58" s="131"/>
      <c r="EJ58" s="170"/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330</v>
      </c>
      <c r="NV58" s="187" t="s">
        <v>330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256</v>
      </c>
      <c r="H59" s="175" t="s">
        <v>263</v>
      </c>
      <c r="I59" s="25"/>
      <c r="J59" s="188"/>
      <c r="K59" s="188" t="s">
        <v>0</v>
      </c>
      <c r="L59" s="188"/>
      <c r="M59" s="186" t="s">
        <v>330</v>
      </c>
      <c r="N59" s="187" t="s">
        <v>330</v>
      </c>
      <c r="O59" s="149"/>
      <c r="P59" s="126">
        <v>2</v>
      </c>
      <c r="Q59" s="131" t="s">
        <v>0</v>
      </c>
      <c r="R59" s="126">
        <v>1</v>
      </c>
      <c r="S59" s="186" t="s">
        <v>276</v>
      </c>
      <c r="T59" s="187" t="s">
        <v>278</v>
      </c>
      <c r="U59" s="156"/>
      <c r="V59" s="126">
        <v>1</v>
      </c>
      <c r="W59" s="131" t="s">
        <v>0</v>
      </c>
      <c r="X59" s="126">
        <v>3</v>
      </c>
      <c r="Y59" s="186" t="s">
        <v>274</v>
      </c>
      <c r="Z59" s="187" t="s">
        <v>272</v>
      </c>
      <c r="AA59" s="156"/>
      <c r="AB59" s="126">
        <v>2</v>
      </c>
      <c r="AC59" s="131" t="s">
        <v>0</v>
      </c>
      <c r="AD59" s="126">
        <v>1</v>
      </c>
      <c r="AE59" s="193" t="s">
        <v>278</v>
      </c>
      <c r="AF59" s="194" t="s">
        <v>260</v>
      </c>
      <c r="AG59" s="156"/>
      <c r="AH59" s="126">
        <v>3</v>
      </c>
      <c r="AI59" s="131" t="s">
        <v>0</v>
      </c>
      <c r="AJ59" s="126">
        <v>2</v>
      </c>
      <c r="AK59" s="186" t="s">
        <v>278</v>
      </c>
      <c r="AL59" s="187" t="s">
        <v>263</v>
      </c>
      <c r="AM59" s="156"/>
      <c r="AN59" s="126">
        <v>1</v>
      </c>
      <c r="AO59" s="131" t="s">
        <v>0</v>
      </c>
      <c r="AP59" s="126">
        <v>3</v>
      </c>
      <c r="AQ59" s="186" t="s">
        <v>274</v>
      </c>
      <c r="AR59" s="187" t="s">
        <v>273</v>
      </c>
      <c r="AS59" s="156"/>
      <c r="AT59" s="126">
        <v>1</v>
      </c>
      <c r="AU59" s="131" t="s">
        <v>0</v>
      </c>
      <c r="AV59" s="126">
        <v>2</v>
      </c>
      <c r="AW59" s="186" t="s">
        <v>276</v>
      </c>
      <c r="AX59" s="187" t="s">
        <v>274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274</v>
      </c>
      <c r="BJ59" s="187" t="s">
        <v>263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275</v>
      </c>
      <c r="BV59" s="187" t="s">
        <v>274</v>
      </c>
      <c r="BW59" s="156"/>
      <c r="BX59" s="126">
        <v>1</v>
      </c>
      <c r="BY59" s="131" t="s">
        <v>0</v>
      </c>
      <c r="BZ59" s="126">
        <v>1</v>
      </c>
      <c r="CA59" s="131" t="s">
        <v>275</v>
      </c>
      <c r="CB59" s="170" t="s">
        <v>265</v>
      </c>
      <c r="CC59" s="156"/>
      <c r="CD59" s="126">
        <v>2</v>
      </c>
      <c r="CE59" s="131" t="s">
        <v>0</v>
      </c>
      <c r="CF59" s="126">
        <v>2</v>
      </c>
      <c r="CG59" s="186" t="s">
        <v>273</v>
      </c>
      <c r="CH59" s="187" t="s">
        <v>278</v>
      </c>
      <c r="CI59" s="156"/>
      <c r="CJ59" s="126">
        <v>1</v>
      </c>
      <c r="CK59" s="131" t="s">
        <v>0</v>
      </c>
      <c r="CL59" s="126">
        <v>2</v>
      </c>
      <c r="CM59" s="186" t="s">
        <v>273</v>
      </c>
      <c r="CN59" s="187" t="s">
        <v>275</v>
      </c>
      <c r="CO59" s="156"/>
      <c r="CP59" s="126">
        <v>2</v>
      </c>
      <c r="CQ59" s="131" t="s">
        <v>0</v>
      </c>
      <c r="CR59" s="126">
        <v>2</v>
      </c>
      <c r="CS59" s="186" t="s">
        <v>274</v>
      </c>
      <c r="CT59" s="187" t="s">
        <v>263</v>
      </c>
      <c r="CU59" s="156"/>
      <c r="CV59" s="126">
        <v>3</v>
      </c>
      <c r="CW59" s="131" t="s">
        <v>0</v>
      </c>
      <c r="CX59" s="126">
        <v>1</v>
      </c>
      <c r="CY59" s="186" t="s">
        <v>274</v>
      </c>
      <c r="CZ59" s="187" t="s">
        <v>263</v>
      </c>
      <c r="DA59" s="156"/>
      <c r="DB59" s="126">
        <v>1</v>
      </c>
      <c r="DC59" s="131" t="s">
        <v>0</v>
      </c>
      <c r="DD59" s="126">
        <v>2</v>
      </c>
      <c r="DE59" s="186" t="s">
        <v>276</v>
      </c>
      <c r="DF59" s="187" t="s">
        <v>260</v>
      </c>
      <c r="DG59" s="156"/>
      <c r="DH59" s="126"/>
      <c r="DI59" s="131" t="s">
        <v>0</v>
      </c>
      <c r="DJ59" s="126"/>
      <c r="DK59" s="131"/>
      <c r="DL59" s="170"/>
      <c r="DM59" s="156"/>
      <c r="DN59" s="126"/>
      <c r="DO59" s="131" t="s">
        <v>0</v>
      </c>
      <c r="DP59" s="126"/>
      <c r="DQ59" s="131"/>
      <c r="DR59" s="170"/>
      <c r="DS59" s="156"/>
      <c r="DT59" s="126"/>
      <c r="DU59" s="131" t="s">
        <v>0</v>
      </c>
      <c r="DV59" s="126"/>
      <c r="DW59" s="131"/>
      <c r="DX59" s="170"/>
      <c r="DY59" s="156"/>
      <c r="DZ59" s="126"/>
      <c r="EA59" s="131" t="s">
        <v>0</v>
      </c>
      <c r="EB59" s="126"/>
      <c r="EC59" s="131"/>
      <c r="ED59" s="170"/>
      <c r="EE59" s="156"/>
      <c r="EF59" s="126"/>
      <c r="EG59" s="131" t="s">
        <v>0</v>
      </c>
      <c r="EH59" s="126"/>
      <c r="EI59" s="131"/>
      <c r="EJ59" s="170"/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330</v>
      </c>
      <c r="NV59" s="187" t="s">
        <v>330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274</v>
      </c>
      <c r="H60" s="178" t="s">
        <v>263</v>
      </c>
      <c r="I60" s="25"/>
      <c r="J60" s="188">
        <v>1</v>
      </c>
      <c r="K60" s="188" t="s">
        <v>0</v>
      </c>
      <c r="L60" s="188">
        <v>4</v>
      </c>
      <c r="M60" s="186" t="s">
        <v>274</v>
      </c>
      <c r="N60" s="187" t="s">
        <v>263</v>
      </c>
      <c r="O60" s="149"/>
      <c r="P60" s="126">
        <v>4</v>
      </c>
      <c r="Q60" s="131" t="s">
        <v>0</v>
      </c>
      <c r="R60" s="126">
        <v>0</v>
      </c>
      <c r="S60" s="186" t="s">
        <v>274</v>
      </c>
      <c r="T60" s="187" t="s">
        <v>263</v>
      </c>
      <c r="U60" s="156"/>
      <c r="V60" s="126">
        <v>1</v>
      </c>
      <c r="W60" s="131" t="s">
        <v>0</v>
      </c>
      <c r="X60" s="126">
        <v>2</v>
      </c>
      <c r="Y60" s="186" t="s">
        <v>274</v>
      </c>
      <c r="Z60" s="187" t="s">
        <v>263</v>
      </c>
      <c r="AA60" s="156"/>
      <c r="AB60" s="126">
        <v>2</v>
      </c>
      <c r="AC60" s="131" t="s">
        <v>0</v>
      </c>
      <c r="AD60" s="126">
        <v>0</v>
      </c>
      <c r="AE60" s="193" t="s">
        <v>278</v>
      </c>
      <c r="AF60" s="194" t="s">
        <v>274</v>
      </c>
      <c r="AG60" s="156"/>
      <c r="AH60" s="126">
        <v>2</v>
      </c>
      <c r="AI60" s="131" t="s">
        <v>0</v>
      </c>
      <c r="AJ60" s="126">
        <v>0</v>
      </c>
      <c r="AK60" s="186" t="s">
        <v>274</v>
      </c>
      <c r="AL60" s="187" t="s">
        <v>263</v>
      </c>
      <c r="AM60" s="156"/>
      <c r="AN60" s="126"/>
      <c r="AO60" s="131" t="s">
        <v>0</v>
      </c>
      <c r="AP60" s="126"/>
      <c r="AQ60" s="186" t="s">
        <v>330</v>
      </c>
      <c r="AR60" s="187" t="s">
        <v>330</v>
      </c>
      <c r="AS60" s="156"/>
      <c r="AT60" s="126">
        <v>1</v>
      </c>
      <c r="AU60" s="131" t="s">
        <v>0</v>
      </c>
      <c r="AV60" s="126">
        <v>2</v>
      </c>
      <c r="AW60" s="186" t="s">
        <v>276</v>
      </c>
      <c r="AX60" s="187" t="s">
        <v>274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330</v>
      </c>
      <c r="BJ60" s="187" t="s">
        <v>330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275</v>
      </c>
      <c r="BV60" s="187" t="s">
        <v>263</v>
      </c>
      <c r="BW60" s="156"/>
      <c r="BX60" s="126">
        <v>2</v>
      </c>
      <c r="BY60" s="131" t="s">
        <v>0</v>
      </c>
      <c r="BZ60" s="126">
        <v>1</v>
      </c>
      <c r="CA60" s="131" t="s">
        <v>275</v>
      </c>
      <c r="CB60" s="170" t="s">
        <v>278</v>
      </c>
      <c r="CC60" s="156"/>
      <c r="CD60" s="126"/>
      <c r="CE60" s="131" t="s">
        <v>0</v>
      </c>
      <c r="CF60" s="126"/>
      <c r="CG60" s="186" t="s">
        <v>330</v>
      </c>
      <c r="CH60" s="187" t="s">
        <v>330</v>
      </c>
      <c r="CI60" s="156"/>
      <c r="CJ60" s="126">
        <v>1</v>
      </c>
      <c r="CK60" s="131" t="s">
        <v>0</v>
      </c>
      <c r="CL60" s="126">
        <v>2</v>
      </c>
      <c r="CM60" s="186" t="s">
        <v>274</v>
      </c>
      <c r="CN60" s="187" t="s">
        <v>273</v>
      </c>
      <c r="CO60" s="156"/>
      <c r="CP60" s="126"/>
      <c r="CQ60" s="131" t="s">
        <v>0</v>
      </c>
      <c r="CR60" s="126"/>
      <c r="CS60" s="186" t="s">
        <v>330</v>
      </c>
      <c r="CT60" s="187" t="s">
        <v>330</v>
      </c>
      <c r="CU60" s="156"/>
      <c r="CV60" s="126"/>
      <c r="CW60" s="131" t="s">
        <v>0</v>
      </c>
      <c r="CX60" s="126"/>
      <c r="CY60" s="186" t="s">
        <v>330</v>
      </c>
      <c r="CZ60" s="187" t="s">
        <v>330</v>
      </c>
      <c r="DA60" s="156"/>
      <c r="DB60" s="126"/>
      <c r="DC60" s="131" t="s">
        <v>0</v>
      </c>
      <c r="DD60" s="126"/>
      <c r="DE60" s="186" t="s">
        <v>330</v>
      </c>
      <c r="DF60" s="187" t="s">
        <v>330</v>
      </c>
      <c r="DG60" s="156"/>
      <c r="DH60" s="126"/>
      <c r="DI60" s="131" t="s">
        <v>0</v>
      </c>
      <c r="DJ60" s="126"/>
      <c r="DK60" s="131"/>
      <c r="DL60" s="170"/>
      <c r="DM60" s="156"/>
      <c r="DN60" s="126"/>
      <c r="DO60" s="131" t="s">
        <v>0</v>
      </c>
      <c r="DP60" s="126"/>
      <c r="DQ60" s="131"/>
      <c r="DR60" s="170"/>
      <c r="DS60" s="156"/>
      <c r="DT60" s="126"/>
      <c r="DU60" s="131" t="s">
        <v>0</v>
      </c>
      <c r="DV60" s="126"/>
      <c r="DW60" s="131"/>
      <c r="DX60" s="170"/>
      <c r="DY60" s="156"/>
      <c r="DZ60" s="126"/>
      <c r="EA60" s="131" t="s">
        <v>0</v>
      </c>
      <c r="EB60" s="126"/>
      <c r="EC60" s="131"/>
      <c r="ED60" s="170"/>
      <c r="EE60" s="156"/>
      <c r="EF60" s="126"/>
      <c r="EG60" s="131" t="s">
        <v>0</v>
      </c>
      <c r="EH60" s="126"/>
      <c r="EI60" s="131"/>
      <c r="EJ60" s="170"/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330</v>
      </c>
      <c r="NV60" s="187" t="s">
        <v>330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274</v>
      </c>
      <c r="H61" s="184" t="s">
        <v>278</v>
      </c>
      <c r="I61" s="25"/>
      <c r="J61" s="188">
        <v>0</v>
      </c>
      <c r="K61" s="188" t="s">
        <v>0</v>
      </c>
      <c r="L61" s="188">
        <v>3</v>
      </c>
      <c r="M61" s="186" t="s">
        <v>274</v>
      </c>
      <c r="N61" s="187" t="s">
        <v>263</v>
      </c>
      <c r="O61" s="149"/>
      <c r="P61" s="126">
        <v>2</v>
      </c>
      <c r="Q61" s="131" t="s">
        <v>0</v>
      </c>
      <c r="R61" s="126">
        <v>1</v>
      </c>
      <c r="S61" s="186" t="s">
        <v>276</v>
      </c>
      <c r="T61" s="187" t="s">
        <v>260</v>
      </c>
      <c r="U61" s="156"/>
      <c r="V61" s="126">
        <v>0</v>
      </c>
      <c r="W61" s="131" t="s">
        <v>0</v>
      </c>
      <c r="X61" s="126">
        <v>2</v>
      </c>
      <c r="Y61" s="186" t="s">
        <v>274</v>
      </c>
      <c r="Z61" s="187" t="s">
        <v>263</v>
      </c>
      <c r="AA61" s="156"/>
      <c r="AB61" s="126">
        <v>3</v>
      </c>
      <c r="AC61" s="131" t="s">
        <v>0</v>
      </c>
      <c r="AD61" s="126">
        <v>0</v>
      </c>
      <c r="AE61" s="193" t="s">
        <v>274</v>
      </c>
      <c r="AF61" s="194" t="s">
        <v>260</v>
      </c>
      <c r="AG61" s="156"/>
      <c r="AH61" s="126">
        <v>3</v>
      </c>
      <c r="AI61" s="131" t="s">
        <v>0</v>
      </c>
      <c r="AJ61" s="126">
        <v>1</v>
      </c>
      <c r="AK61" s="186" t="s">
        <v>274</v>
      </c>
      <c r="AL61" s="187" t="s">
        <v>273</v>
      </c>
      <c r="AM61" s="156"/>
      <c r="AN61" s="126">
        <v>0</v>
      </c>
      <c r="AO61" s="131" t="s">
        <v>0</v>
      </c>
      <c r="AP61" s="126">
        <v>2</v>
      </c>
      <c r="AQ61" s="186" t="s">
        <v>276</v>
      </c>
      <c r="AR61" s="187" t="s">
        <v>274</v>
      </c>
      <c r="AS61" s="156"/>
      <c r="AT61" s="126">
        <v>1</v>
      </c>
      <c r="AU61" s="131" t="s">
        <v>0</v>
      </c>
      <c r="AV61" s="126">
        <v>2</v>
      </c>
      <c r="AW61" s="186" t="s">
        <v>276</v>
      </c>
      <c r="AX61" s="187" t="s">
        <v>274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276</v>
      </c>
      <c r="BJ61" s="187" t="s">
        <v>263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274</v>
      </c>
      <c r="BV61" s="187" t="s">
        <v>263</v>
      </c>
      <c r="BW61" s="156"/>
      <c r="BX61" s="126">
        <v>3</v>
      </c>
      <c r="BY61" s="131" t="s">
        <v>0</v>
      </c>
      <c r="BZ61" s="126">
        <v>0</v>
      </c>
      <c r="CA61" s="131" t="s">
        <v>274</v>
      </c>
      <c r="CB61" s="170" t="s">
        <v>278</v>
      </c>
      <c r="CC61" s="156"/>
      <c r="CD61" s="126">
        <v>1</v>
      </c>
      <c r="CE61" s="131" t="s">
        <v>0</v>
      </c>
      <c r="CF61" s="126">
        <v>2</v>
      </c>
      <c r="CG61" s="186" t="s">
        <v>275</v>
      </c>
      <c r="CH61" s="187" t="s">
        <v>278</v>
      </c>
      <c r="CI61" s="156"/>
      <c r="CJ61" s="126">
        <v>0</v>
      </c>
      <c r="CK61" s="131" t="s">
        <v>0</v>
      </c>
      <c r="CL61" s="126">
        <v>2</v>
      </c>
      <c r="CM61" s="186" t="s">
        <v>276</v>
      </c>
      <c r="CN61" s="187" t="s">
        <v>274</v>
      </c>
      <c r="CO61" s="156"/>
      <c r="CP61" s="126">
        <v>1</v>
      </c>
      <c r="CQ61" s="131" t="s">
        <v>0</v>
      </c>
      <c r="CR61" s="126">
        <v>3</v>
      </c>
      <c r="CS61" s="186" t="s">
        <v>319</v>
      </c>
      <c r="CT61" s="187" t="s">
        <v>318</v>
      </c>
      <c r="CU61" s="156"/>
      <c r="CV61" s="126">
        <v>2</v>
      </c>
      <c r="CW61" s="131" t="s">
        <v>0</v>
      </c>
      <c r="CX61" s="126">
        <v>0</v>
      </c>
      <c r="CY61" s="186" t="s">
        <v>274</v>
      </c>
      <c r="CZ61" s="187" t="s">
        <v>273</v>
      </c>
      <c r="DA61" s="156"/>
      <c r="DB61" s="126">
        <v>0</v>
      </c>
      <c r="DC61" s="131" t="s">
        <v>0</v>
      </c>
      <c r="DD61" s="126">
        <v>3</v>
      </c>
      <c r="DE61" s="186" t="s">
        <v>276</v>
      </c>
      <c r="DF61" s="187" t="s">
        <v>274</v>
      </c>
      <c r="DG61" s="156"/>
      <c r="DH61" s="126"/>
      <c r="DI61" s="131" t="s">
        <v>0</v>
      </c>
      <c r="DJ61" s="126"/>
      <c r="DK61" s="131"/>
      <c r="DL61" s="170"/>
      <c r="DM61" s="156"/>
      <c r="DN61" s="126"/>
      <c r="DO61" s="131" t="s">
        <v>0</v>
      </c>
      <c r="DP61" s="126"/>
      <c r="DQ61" s="131"/>
      <c r="DR61" s="170"/>
      <c r="DS61" s="156"/>
      <c r="DT61" s="126"/>
      <c r="DU61" s="131" t="s">
        <v>0</v>
      </c>
      <c r="DV61" s="126"/>
      <c r="DW61" s="131"/>
      <c r="DX61" s="170"/>
      <c r="DY61" s="156"/>
      <c r="DZ61" s="126"/>
      <c r="EA61" s="131" t="s">
        <v>0</v>
      </c>
      <c r="EB61" s="126"/>
      <c r="EC61" s="131"/>
      <c r="ED61" s="170"/>
      <c r="EE61" s="156"/>
      <c r="EF61" s="126"/>
      <c r="EG61" s="131" t="s">
        <v>0</v>
      </c>
      <c r="EH61" s="126"/>
      <c r="EI61" s="131"/>
      <c r="EJ61" s="170"/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330</v>
      </c>
      <c r="NV61" s="187" t="s">
        <v>330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256</v>
      </c>
      <c r="H62" s="175" t="s">
        <v>263</v>
      </c>
      <c r="I62" s="25"/>
      <c r="J62" s="188">
        <v>0</v>
      </c>
      <c r="K62" s="188" t="s">
        <v>0</v>
      </c>
      <c r="L62" s="188">
        <v>2</v>
      </c>
      <c r="M62" s="186" t="s">
        <v>273</v>
      </c>
      <c r="N62" s="187" t="s">
        <v>266</v>
      </c>
      <c r="O62" s="149"/>
      <c r="P62" s="126">
        <v>3</v>
      </c>
      <c r="Q62" s="131" t="s">
        <v>0</v>
      </c>
      <c r="R62" s="126">
        <v>1</v>
      </c>
      <c r="S62" s="186" t="s">
        <v>274</v>
      </c>
      <c r="T62" s="187" t="s">
        <v>265</v>
      </c>
      <c r="U62" s="156"/>
      <c r="V62" s="126">
        <v>0</v>
      </c>
      <c r="W62" s="131" t="s">
        <v>0</v>
      </c>
      <c r="X62" s="126">
        <v>1</v>
      </c>
      <c r="Y62" s="186" t="s">
        <v>267</v>
      </c>
      <c r="Z62" s="187" t="s">
        <v>274</v>
      </c>
      <c r="AA62" s="156"/>
      <c r="AB62" s="126">
        <v>3</v>
      </c>
      <c r="AC62" s="131" t="s">
        <v>0</v>
      </c>
      <c r="AD62" s="126">
        <v>1</v>
      </c>
      <c r="AE62" s="193" t="s">
        <v>278</v>
      </c>
      <c r="AF62" s="194" t="s">
        <v>274</v>
      </c>
      <c r="AG62" s="156"/>
      <c r="AH62" s="126">
        <v>4</v>
      </c>
      <c r="AI62" s="131" t="s">
        <v>0</v>
      </c>
      <c r="AJ62" s="126">
        <v>1</v>
      </c>
      <c r="AK62" s="186" t="s">
        <v>278</v>
      </c>
      <c r="AL62" s="187" t="s">
        <v>274</v>
      </c>
      <c r="AM62" s="156"/>
      <c r="AN62" s="126">
        <v>1</v>
      </c>
      <c r="AO62" s="131" t="s">
        <v>0</v>
      </c>
      <c r="AP62" s="126">
        <v>4</v>
      </c>
      <c r="AQ62" s="186" t="s">
        <v>274</v>
      </c>
      <c r="AR62" s="187" t="s">
        <v>274</v>
      </c>
      <c r="AS62" s="156"/>
      <c r="AT62" s="126">
        <v>2</v>
      </c>
      <c r="AU62" s="131" t="s">
        <v>0</v>
      </c>
      <c r="AV62" s="126">
        <v>2</v>
      </c>
      <c r="AW62" s="186" t="s">
        <v>278</v>
      </c>
      <c r="AX62" s="187" t="s">
        <v>274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278</v>
      </c>
      <c r="BJ62" s="187" t="s">
        <v>265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256</v>
      </c>
      <c r="BV62" s="187" t="s">
        <v>263</v>
      </c>
      <c r="BW62" s="156"/>
      <c r="BX62" s="126">
        <v>2</v>
      </c>
      <c r="BY62" s="131" t="s">
        <v>0</v>
      </c>
      <c r="BZ62" s="126">
        <v>1</v>
      </c>
      <c r="CA62" s="131" t="s">
        <v>278</v>
      </c>
      <c r="CB62" s="170" t="s">
        <v>274</v>
      </c>
      <c r="CC62" s="156"/>
      <c r="CD62" s="126">
        <v>2</v>
      </c>
      <c r="CE62" s="131" t="s">
        <v>0</v>
      </c>
      <c r="CF62" s="126">
        <v>2</v>
      </c>
      <c r="CG62" s="186" t="s">
        <v>256</v>
      </c>
      <c r="CH62" s="187" t="s">
        <v>263</v>
      </c>
      <c r="CI62" s="156"/>
      <c r="CJ62" s="126">
        <v>0</v>
      </c>
      <c r="CK62" s="131" t="s">
        <v>0</v>
      </c>
      <c r="CL62" s="126">
        <v>2</v>
      </c>
      <c r="CM62" s="186" t="s">
        <v>274</v>
      </c>
      <c r="CN62" s="187" t="s">
        <v>269</v>
      </c>
      <c r="CO62" s="156"/>
      <c r="CP62" s="126">
        <v>3</v>
      </c>
      <c r="CQ62" s="131" t="s">
        <v>0</v>
      </c>
      <c r="CR62" s="126">
        <v>3</v>
      </c>
      <c r="CS62" s="186" t="s">
        <v>274</v>
      </c>
      <c r="CT62" s="187" t="s">
        <v>318</v>
      </c>
      <c r="CU62" s="156"/>
      <c r="CV62" s="126">
        <v>2</v>
      </c>
      <c r="CW62" s="131" t="s">
        <v>0</v>
      </c>
      <c r="CX62" s="126">
        <v>1</v>
      </c>
      <c r="CY62" s="186" t="s">
        <v>274</v>
      </c>
      <c r="CZ62" s="187" t="s">
        <v>266</v>
      </c>
      <c r="DA62" s="156"/>
      <c r="DB62" s="126">
        <v>0</v>
      </c>
      <c r="DC62" s="131" t="s">
        <v>0</v>
      </c>
      <c r="DD62" s="126">
        <v>2</v>
      </c>
      <c r="DE62" s="186" t="s">
        <v>276</v>
      </c>
      <c r="DF62" s="187" t="s">
        <v>266</v>
      </c>
      <c r="DG62" s="156"/>
      <c r="DH62" s="126"/>
      <c r="DI62" s="131" t="s">
        <v>0</v>
      </c>
      <c r="DJ62" s="126"/>
      <c r="DK62" s="131"/>
      <c r="DL62" s="170"/>
      <c r="DM62" s="156"/>
      <c r="DN62" s="126"/>
      <c r="DO62" s="131" t="s">
        <v>0</v>
      </c>
      <c r="DP62" s="126"/>
      <c r="DQ62" s="131"/>
      <c r="DR62" s="170"/>
      <c r="DS62" s="156"/>
      <c r="DT62" s="126"/>
      <c r="DU62" s="131" t="s">
        <v>0</v>
      </c>
      <c r="DV62" s="126"/>
      <c r="DW62" s="131"/>
      <c r="DX62" s="170"/>
      <c r="DY62" s="156"/>
      <c r="DZ62" s="126"/>
      <c r="EA62" s="131" t="s">
        <v>0</v>
      </c>
      <c r="EB62" s="126"/>
      <c r="EC62" s="131"/>
      <c r="ED62" s="170"/>
      <c r="EE62" s="156"/>
      <c r="EF62" s="126"/>
      <c r="EG62" s="131" t="s">
        <v>0</v>
      </c>
      <c r="EH62" s="126"/>
      <c r="EI62" s="131"/>
      <c r="EJ62" s="170"/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330</v>
      </c>
      <c r="NV62" s="187" t="s">
        <v>330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330</v>
      </c>
      <c r="H63" s="183" t="s">
        <v>330</v>
      </c>
      <c r="I63" s="25"/>
      <c r="J63" s="188">
        <v>0</v>
      </c>
      <c r="K63" s="188" t="s">
        <v>0</v>
      </c>
      <c r="L63" s="188">
        <v>3</v>
      </c>
      <c r="M63" s="186" t="s">
        <v>276</v>
      </c>
      <c r="N63" s="187" t="s">
        <v>260</v>
      </c>
      <c r="O63" s="149"/>
      <c r="P63" s="126">
        <v>3</v>
      </c>
      <c r="Q63" s="131" t="s">
        <v>0</v>
      </c>
      <c r="R63" s="126">
        <v>1</v>
      </c>
      <c r="S63" s="186" t="s">
        <v>256</v>
      </c>
      <c r="T63" s="187" t="s">
        <v>263</v>
      </c>
      <c r="U63" s="156"/>
      <c r="V63" s="126">
        <v>0</v>
      </c>
      <c r="W63" s="131" t="s">
        <v>0</v>
      </c>
      <c r="X63" s="126">
        <v>1</v>
      </c>
      <c r="Y63" s="186" t="s">
        <v>274</v>
      </c>
      <c r="Z63" s="187" t="s">
        <v>267</v>
      </c>
      <c r="AA63" s="156"/>
      <c r="AB63" s="126">
        <v>2</v>
      </c>
      <c r="AC63" s="131" t="s">
        <v>0</v>
      </c>
      <c r="AD63" s="126">
        <v>0</v>
      </c>
      <c r="AE63" s="193" t="s">
        <v>278</v>
      </c>
      <c r="AF63" s="194" t="s">
        <v>274</v>
      </c>
      <c r="AG63" s="156"/>
      <c r="AH63" s="126">
        <v>2</v>
      </c>
      <c r="AI63" s="131" t="s">
        <v>0</v>
      </c>
      <c r="AJ63" s="126">
        <v>1</v>
      </c>
      <c r="AK63" s="186" t="s">
        <v>274</v>
      </c>
      <c r="AL63" s="187" t="s">
        <v>263</v>
      </c>
      <c r="AM63" s="156"/>
      <c r="AN63" s="126">
        <v>1</v>
      </c>
      <c r="AO63" s="131" t="s">
        <v>0</v>
      </c>
      <c r="AP63" s="126">
        <v>2</v>
      </c>
      <c r="AQ63" s="186" t="s">
        <v>274</v>
      </c>
      <c r="AR63" s="187" t="s">
        <v>263</v>
      </c>
      <c r="AS63" s="156"/>
      <c r="AT63" s="126">
        <v>0</v>
      </c>
      <c r="AU63" s="131" t="s">
        <v>0</v>
      </c>
      <c r="AV63" s="126">
        <v>1</v>
      </c>
      <c r="AW63" s="186" t="s">
        <v>278</v>
      </c>
      <c r="AX63" s="187" t="s">
        <v>274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278</v>
      </c>
      <c r="BJ63" s="187" t="s">
        <v>258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278</v>
      </c>
      <c r="BV63" s="187" t="s">
        <v>263</v>
      </c>
      <c r="BW63" s="156"/>
      <c r="BX63" s="126">
        <v>3</v>
      </c>
      <c r="BY63" s="131" t="s">
        <v>0</v>
      </c>
      <c r="BZ63" s="126">
        <v>1</v>
      </c>
      <c r="CA63" s="131" t="s">
        <v>278</v>
      </c>
      <c r="CB63" s="170" t="s">
        <v>258</v>
      </c>
      <c r="CC63" s="156"/>
      <c r="CD63" s="126">
        <v>2</v>
      </c>
      <c r="CE63" s="131" t="s">
        <v>0</v>
      </c>
      <c r="CF63" s="126">
        <v>0</v>
      </c>
      <c r="CG63" s="186" t="s">
        <v>350</v>
      </c>
      <c r="CH63" s="187" t="s">
        <v>353</v>
      </c>
      <c r="CI63" s="156"/>
      <c r="CJ63" s="126">
        <v>1</v>
      </c>
      <c r="CK63" s="131" t="s">
        <v>0</v>
      </c>
      <c r="CL63" s="126">
        <v>2</v>
      </c>
      <c r="CM63" s="186" t="s">
        <v>355</v>
      </c>
      <c r="CN63" s="187" t="s">
        <v>257</v>
      </c>
      <c r="CO63" s="156"/>
      <c r="CP63" s="126">
        <v>0</v>
      </c>
      <c r="CQ63" s="131" t="s">
        <v>0</v>
      </c>
      <c r="CR63" s="126">
        <v>2</v>
      </c>
      <c r="CS63" s="186" t="s">
        <v>319</v>
      </c>
      <c r="CT63" s="187" t="s">
        <v>357</v>
      </c>
      <c r="CU63" s="156"/>
      <c r="CV63" s="126">
        <v>2</v>
      </c>
      <c r="CW63" s="131" t="s">
        <v>0</v>
      </c>
      <c r="CX63" s="126">
        <v>1</v>
      </c>
      <c r="CY63" s="186" t="s">
        <v>256</v>
      </c>
      <c r="CZ63" s="187" t="s">
        <v>260</v>
      </c>
      <c r="DA63" s="156"/>
      <c r="DB63" s="126">
        <v>0</v>
      </c>
      <c r="DC63" s="131" t="s">
        <v>0</v>
      </c>
      <c r="DD63" s="126">
        <v>2</v>
      </c>
      <c r="DE63" s="186" t="s">
        <v>273</v>
      </c>
      <c r="DF63" s="187" t="s">
        <v>274</v>
      </c>
      <c r="DG63" s="156"/>
      <c r="DH63" s="126"/>
      <c r="DI63" s="131" t="s">
        <v>0</v>
      </c>
      <c r="DJ63" s="126"/>
      <c r="DK63" s="131"/>
      <c r="DL63" s="170"/>
      <c r="DM63" s="156"/>
      <c r="DN63" s="126"/>
      <c r="DO63" s="131" t="s">
        <v>0</v>
      </c>
      <c r="DP63" s="126"/>
      <c r="DQ63" s="131"/>
      <c r="DR63" s="170"/>
      <c r="DS63" s="156"/>
      <c r="DT63" s="126"/>
      <c r="DU63" s="131" t="s">
        <v>0</v>
      </c>
      <c r="DV63" s="126"/>
      <c r="DW63" s="131"/>
      <c r="DX63" s="170"/>
      <c r="DY63" s="156"/>
      <c r="DZ63" s="126"/>
      <c r="EA63" s="131" t="s">
        <v>0</v>
      </c>
      <c r="EB63" s="126"/>
      <c r="EC63" s="131"/>
      <c r="ED63" s="170"/>
      <c r="EE63" s="156"/>
      <c r="EF63" s="126"/>
      <c r="EG63" s="131" t="s">
        <v>0</v>
      </c>
      <c r="EH63" s="126"/>
      <c r="EI63" s="131"/>
      <c r="EJ63" s="170"/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330</v>
      </c>
      <c r="NV63" s="187" t="s">
        <v>330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236</v>
      </c>
      <c r="C64" s="125"/>
      <c r="D64" s="171">
        <v>1</v>
      </c>
      <c r="E64" s="176" t="s">
        <v>0</v>
      </c>
      <c r="F64" s="168">
        <v>1</v>
      </c>
      <c r="G64" s="177" t="s">
        <v>273</v>
      </c>
      <c r="H64" s="184" t="s">
        <v>274</v>
      </c>
      <c r="I64" s="25"/>
      <c r="J64" s="188">
        <v>1</v>
      </c>
      <c r="K64" s="188" t="s">
        <v>0</v>
      </c>
      <c r="L64" s="188">
        <v>2</v>
      </c>
      <c r="M64" s="186" t="s">
        <v>274</v>
      </c>
      <c r="N64" s="187" t="s">
        <v>260</v>
      </c>
      <c r="O64" s="149"/>
      <c r="P64" s="126">
        <v>2</v>
      </c>
      <c r="Q64" s="131" t="s">
        <v>0</v>
      </c>
      <c r="R64" s="126">
        <v>1</v>
      </c>
      <c r="S64" s="186" t="s">
        <v>276</v>
      </c>
      <c r="T64" s="187" t="s">
        <v>263</v>
      </c>
      <c r="U64" s="156"/>
      <c r="V64" s="126">
        <v>1</v>
      </c>
      <c r="W64" s="131" t="s">
        <v>0</v>
      </c>
      <c r="X64" s="126">
        <v>2</v>
      </c>
      <c r="Y64" s="186" t="s">
        <v>273</v>
      </c>
      <c r="Z64" s="187" t="s">
        <v>274</v>
      </c>
      <c r="AA64" s="156"/>
      <c r="AB64" s="126">
        <v>3</v>
      </c>
      <c r="AC64" s="131" t="s">
        <v>0</v>
      </c>
      <c r="AD64" s="126">
        <v>1</v>
      </c>
      <c r="AE64" s="193" t="s">
        <v>277</v>
      </c>
      <c r="AF64" s="194" t="s">
        <v>274</v>
      </c>
      <c r="AG64" s="156"/>
      <c r="AH64" s="126">
        <v>2</v>
      </c>
      <c r="AI64" s="131" t="s">
        <v>0</v>
      </c>
      <c r="AJ64" s="126">
        <v>1</v>
      </c>
      <c r="AK64" s="186" t="s">
        <v>274</v>
      </c>
      <c r="AL64" s="187" t="s">
        <v>263</v>
      </c>
      <c r="AM64" s="156"/>
      <c r="AN64" s="126">
        <v>1</v>
      </c>
      <c r="AO64" s="131" t="s">
        <v>0</v>
      </c>
      <c r="AP64" s="126">
        <v>2</v>
      </c>
      <c r="AQ64" s="186" t="s">
        <v>274</v>
      </c>
      <c r="AR64" s="187" t="s">
        <v>278</v>
      </c>
      <c r="AS64" s="156"/>
      <c r="AT64" s="126">
        <v>1</v>
      </c>
      <c r="AU64" s="131" t="s">
        <v>0</v>
      </c>
      <c r="AV64" s="126">
        <v>1</v>
      </c>
      <c r="AW64" s="186" t="s">
        <v>274</v>
      </c>
      <c r="AX64" s="187" t="s">
        <v>273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276</v>
      </c>
      <c r="BJ64" s="187" t="s">
        <v>274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274</v>
      </c>
      <c r="BV64" s="187" t="s">
        <v>263</v>
      </c>
      <c r="BW64" s="156"/>
      <c r="BX64" s="126">
        <v>3</v>
      </c>
      <c r="BY64" s="131" t="s">
        <v>0</v>
      </c>
      <c r="BZ64" s="126">
        <v>1</v>
      </c>
      <c r="CA64" s="131" t="s">
        <v>274</v>
      </c>
      <c r="CB64" s="170" t="s">
        <v>278</v>
      </c>
      <c r="CC64" s="156"/>
      <c r="CD64" s="126">
        <v>1</v>
      </c>
      <c r="CE64" s="131" t="s">
        <v>0</v>
      </c>
      <c r="CF64" s="126">
        <v>2</v>
      </c>
      <c r="CG64" s="186" t="s">
        <v>274</v>
      </c>
      <c r="CH64" s="187" t="s">
        <v>278</v>
      </c>
      <c r="CI64" s="156"/>
      <c r="CJ64" s="126">
        <v>1</v>
      </c>
      <c r="CK64" s="131" t="s">
        <v>0</v>
      </c>
      <c r="CL64" s="126">
        <v>3</v>
      </c>
      <c r="CM64" s="186" t="s">
        <v>274</v>
      </c>
      <c r="CN64" s="187" t="s">
        <v>273</v>
      </c>
      <c r="CO64" s="156"/>
      <c r="CP64" s="126">
        <v>2</v>
      </c>
      <c r="CQ64" s="131" t="s">
        <v>0</v>
      </c>
      <c r="CR64" s="126">
        <v>2</v>
      </c>
      <c r="CS64" s="186" t="s">
        <v>319</v>
      </c>
      <c r="CT64" s="187" t="s">
        <v>273</v>
      </c>
      <c r="CU64" s="156"/>
      <c r="CV64" s="126">
        <v>3</v>
      </c>
      <c r="CW64" s="131" t="s">
        <v>0</v>
      </c>
      <c r="CX64" s="126">
        <v>1</v>
      </c>
      <c r="CY64" s="186" t="s">
        <v>276</v>
      </c>
      <c r="CZ64" s="187" t="s">
        <v>273</v>
      </c>
      <c r="DA64" s="156"/>
      <c r="DB64" s="126">
        <v>0</v>
      </c>
      <c r="DC64" s="131" t="s">
        <v>0</v>
      </c>
      <c r="DD64" s="126">
        <v>3</v>
      </c>
      <c r="DE64" s="186" t="s">
        <v>274</v>
      </c>
      <c r="DF64" s="187" t="s">
        <v>273</v>
      </c>
      <c r="DG64" s="156"/>
      <c r="DH64" s="126"/>
      <c r="DI64" s="131" t="s">
        <v>0</v>
      </c>
      <c r="DJ64" s="126"/>
      <c r="DK64" s="131"/>
      <c r="DL64" s="170"/>
      <c r="DM64" s="156"/>
      <c r="DN64" s="126"/>
      <c r="DO64" s="131" t="s">
        <v>0</v>
      </c>
      <c r="DP64" s="126"/>
      <c r="DQ64" s="131"/>
      <c r="DR64" s="170"/>
      <c r="DS64" s="156"/>
      <c r="DT64" s="126"/>
      <c r="DU64" s="131" t="s">
        <v>0</v>
      </c>
      <c r="DV64" s="126"/>
      <c r="DW64" s="131"/>
      <c r="DX64" s="170"/>
      <c r="DY64" s="156"/>
      <c r="DZ64" s="126"/>
      <c r="EA64" s="131" t="s">
        <v>0</v>
      </c>
      <c r="EB64" s="126"/>
      <c r="EC64" s="131"/>
      <c r="ED64" s="170"/>
      <c r="EE64" s="156"/>
      <c r="EF64" s="126"/>
      <c r="EG64" s="131" t="s">
        <v>0</v>
      </c>
      <c r="EH64" s="126"/>
      <c r="EI64" s="131"/>
      <c r="EJ64" s="170"/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330</v>
      </c>
      <c r="NV64" s="187" t="s">
        <v>330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330</v>
      </c>
      <c r="H65" s="183" t="s">
        <v>330</v>
      </c>
      <c r="I65" s="25"/>
      <c r="J65" s="188"/>
      <c r="K65" s="188" t="s">
        <v>0</v>
      </c>
      <c r="L65" s="188"/>
      <c r="M65" s="186" t="s">
        <v>330</v>
      </c>
      <c r="N65" s="187" t="s">
        <v>330</v>
      </c>
      <c r="O65" s="149"/>
      <c r="P65" s="126">
        <v>2</v>
      </c>
      <c r="Q65" s="131" t="s">
        <v>0</v>
      </c>
      <c r="R65" s="126">
        <v>1</v>
      </c>
      <c r="S65" s="186" t="s">
        <v>276</v>
      </c>
      <c r="T65" s="187" t="s">
        <v>278</v>
      </c>
      <c r="U65" s="156"/>
      <c r="V65" s="126"/>
      <c r="W65" s="131" t="s">
        <v>0</v>
      </c>
      <c r="X65" s="126"/>
      <c r="Y65" s="186" t="s">
        <v>330</v>
      </c>
      <c r="Z65" s="187" t="s">
        <v>330</v>
      </c>
      <c r="AA65" s="156"/>
      <c r="AB65" s="126"/>
      <c r="AC65" s="131" t="s">
        <v>0</v>
      </c>
      <c r="AD65" s="126"/>
      <c r="AE65" s="186" t="s">
        <v>330</v>
      </c>
      <c r="AF65" s="187" t="s">
        <v>330</v>
      </c>
      <c r="AG65" s="156"/>
      <c r="AH65" s="126"/>
      <c r="AI65" s="131" t="s">
        <v>0</v>
      </c>
      <c r="AJ65" s="126"/>
      <c r="AK65" s="186" t="s">
        <v>330</v>
      </c>
      <c r="AL65" s="187" t="s">
        <v>330</v>
      </c>
      <c r="AM65" s="156"/>
      <c r="AN65" s="126">
        <v>1</v>
      </c>
      <c r="AO65" s="131" t="s">
        <v>0</v>
      </c>
      <c r="AP65" s="126">
        <v>2</v>
      </c>
      <c r="AQ65" s="186" t="s">
        <v>274</v>
      </c>
      <c r="AR65" s="187" t="s">
        <v>272</v>
      </c>
      <c r="AS65" s="156"/>
      <c r="AT65" s="126">
        <v>1</v>
      </c>
      <c r="AU65" s="131" t="s">
        <v>0</v>
      </c>
      <c r="AV65" s="126">
        <v>2</v>
      </c>
      <c r="AW65" s="186" t="s">
        <v>274</v>
      </c>
      <c r="AX65" s="187" t="s">
        <v>263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330</v>
      </c>
      <c r="BJ65" s="187" t="s">
        <v>330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330</v>
      </c>
      <c r="BV65" s="187" t="s">
        <v>330</v>
      </c>
      <c r="BW65" s="156"/>
      <c r="BX65" s="126"/>
      <c r="BY65" s="131" t="s">
        <v>0</v>
      </c>
      <c r="BZ65" s="126"/>
      <c r="CA65" s="186" t="s">
        <v>330</v>
      </c>
      <c r="CB65" s="187" t="s">
        <v>330</v>
      </c>
      <c r="CC65" s="156"/>
      <c r="CD65" s="126"/>
      <c r="CE65" s="131" t="s">
        <v>0</v>
      </c>
      <c r="CF65" s="126"/>
      <c r="CG65" s="186" t="s">
        <v>330</v>
      </c>
      <c r="CH65" s="187" t="s">
        <v>330</v>
      </c>
      <c r="CI65" s="156"/>
      <c r="CJ65" s="126"/>
      <c r="CK65" s="131" t="s">
        <v>0</v>
      </c>
      <c r="CL65" s="126"/>
      <c r="CM65" s="186" t="s">
        <v>330</v>
      </c>
      <c r="CN65" s="187" t="s">
        <v>330</v>
      </c>
      <c r="CO65" s="156"/>
      <c r="CP65" s="126"/>
      <c r="CQ65" s="131" t="s">
        <v>0</v>
      </c>
      <c r="CR65" s="126"/>
      <c r="CS65" s="186" t="s">
        <v>330</v>
      </c>
      <c r="CT65" s="187" t="s">
        <v>330</v>
      </c>
      <c r="CU65" s="156"/>
      <c r="CV65" s="126"/>
      <c r="CW65" s="131" t="s">
        <v>0</v>
      </c>
      <c r="CX65" s="126"/>
      <c r="CY65" s="186" t="s">
        <v>330</v>
      </c>
      <c r="CZ65" s="187" t="s">
        <v>330</v>
      </c>
      <c r="DA65" s="156"/>
      <c r="DB65" s="126"/>
      <c r="DC65" s="131" t="s">
        <v>0</v>
      </c>
      <c r="DD65" s="126"/>
      <c r="DE65" s="186" t="s">
        <v>330</v>
      </c>
      <c r="DF65" s="187" t="s">
        <v>330</v>
      </c>
      <c r="DG65" s="156"/>
      <c r="DH65" s="126"/>
      <c r="DI65" s="131" t="s">
        <v>0</v>
      </c>
      <c r="DJ65" s="126"/>
      <c r="DK65" s="131"/>
      <c r="DL65" s="170"/>
      <c r="DM65" s="156"/>
      <c r="DN65" s="126"/>
      <c r="DO65" s="131" t="s">
        <v>0</v>
      </c>
      <c r="DP65" s="126"/>
      <c r="DQ65" s="131"/>
      <c r="DR65" s="170"/>
      <c r="DS65" s="156"/>
      <c r="DT65" s="126"/>
      <c r="DU65" s="131" t="s">
        <v>0</v>
      </c>
      <c r="DV65" s="126"/>
      <c r="DW65" s="131"/>
      <c r="DX65" s="170"/>
      <c r="DY65" s="156"/>
      <c r="DZ65" s="126"/>
      <c r="EA65" s="131" t="s">
        <v>0</v>
      </c>
      <c r="EB65" s="126"/>
      <c r="EC65" s="131"/>
      <c r="ED65" s="170"/>
      <c r="EE65" s="156"/>
      <c r="EF65" s="126"/>
      <c r="EG65" s="131" t="s">
        <v>0</v>
      </c>
      <c r="EH65" s="126"/>
      <c r="EI65" s="131"/>
      <c r="EJ65" s="170"/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330</v>
      </c>
      <c r="NV65" s="187" t="s">
        <v>330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247</v>
      </c>
      <c r="C66" s="125"/>
      <c r="D66" s="171">
        <v>2</v>
      </c>
      <c r="E66" s="176" t="s">
        <v>0</v>
      </c>
      <c r="F66" s="168">
        <v>2</v>
      </c>
      <c r="G66" s="185" t="s">
        <v>274</v>
      </c>
      <c r="H66" s="183" t="s">
        <v>330</v>
      </c>
      <c r="I66" s="25"/>
      <c r="J66" s="188">
        <v>0</v>
      </c>
      <c r="K66" s="188" t="s">
        <v>0</v>
      </c>
      <c r="L66" s="188">
        <v>1</v>
      </c>
      <c r="M66" s="186" t="s">
        <v>276</v>
      </c>
      <c r="N66" s="187" t="s">
        <v>263</v>
      </c>
      <c r="O66" s="149"/>
      <c r="P66" s="126">
        <v>3</v>
      </c>
      <c r="Q66" s="131" t="s">
        <v>0</v>
      </c>
      <c r="R66" s="126">
        <v>0</v>
      </c>
      <c r="S66" s="186" t="s">
        <v>276</v>
      </c>
      <c r="T66" s="187" t="s">
        <v>278</v>
      </c>
      <c r="U66" s="156"/>
      <c r="V66" s="126">
        <v>0</v>
      </c>
      <c r="W66" s="131" t="s">
        <v>0</v>
      </c>
      <c r="X66" s="126">
        <v>7</v>
      </c>
      <c r="Y66" s="186" t="s">
        <v>330</v>
      </c>
      <c r="Z66" s="187" t="s">
        <v>274</v>
      </c>
      <c r="AA66" s="156"/>
      <c r="AB66" s="126"/>
      <c r="AC66" s="131" t="s">
        <v>0</v>
      </c>
      <c r="AD66" s="126"/>
      <c r="AE66" s="186" t="s">
        <v>330</v>
      </c>
      <c r="AF66" s="187" t="s">
        <v>330</v>
      </c>
      <c r="AG66" s="156"/>
      <c r="AH66" s="126"/>
      <c r="AI66" s="131" t="s">
        <v>0</v>
      </c>
      <c r="AJ66" s="126"/>
      <c r="AK66" s="186" t="s">
        <v>330</v>
      </c>
      <c r="AL66" s="187" t="s">
        <v>330</v>
      </c>
      <c r="AM66" s="156"/>
      <c r="AN66" s="126"/>
      <c r="AO66" s="131" t="s">
        <v>0</v>
      </c>
      <c r="AP66" s="126"/>
      <c r="AQ66" s="186" t="s">
        <v>330</v>
      </c>
      <c r="AR66" s="187" t="s">
        <v>330</v>
      </c>
      <c r="AS66" s="156"/>
      <c r="AT66" s="126"/>
      <c r="AU66" s="131" t="s">
        <v>0</v>
      </c>
      <c r="AV66" s="126"/>
      <c r="AW66" s="186" t="s">
        <v>330</v>
      </c>
      <c r="AX66" s="187" t="s">
        <v>330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330</v>
      </c>
      <c r="BJ66" s="187" t="s">
        <v>330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330</v>
      </c>
      <c r="BV66" s="187" t="s">
        <v>330</v>
      </c>
      <c r="BW66" s="156"/>
      <c r="BX66" s="126"/>
      <c r="BY66" s="131" t="s">
        <v>0</v>
      </c>
      <c r="BZ66" s="126"/>
      <c r="CA66" s="186" t="s">
        <v>330</v>
      </c>
      <c r="CB66" s="187" t="s">
        <v>330</v>
      </c>
      <c r="CC66" s="156"/>
      <c r="CD66" s="126"/>
      <c r="CE66" s="131" t="s">
        <v>0</v>
      </c>
      <c r="CF66" s="126"/>
      <c r="CG66" s="186" t="s">
        <v>330</v>
      </c>
      <c r="CH66" s="187" t="s">
        <v>330</v>
      </c>
      <c r="CI66" s="156"/>
      <c r="CJ66" s="126"/>
      <c r="CK66" s="131" t="s">
        <v>0</v>
      </c>
      <c r="CL66" s="126"/>
      <c r="CM66" s="186" t="s">
        <v>330</v>
      </c>
      <c r="CN66" s="187" t="s">
        <v>330</v>
      </c>
      <c r="CO66" s="156"/>
      <c r="CP66" s="126"/>
      <c r="CQ66" s="131" t="s">
        <v>0</v>
      </c>
      <c r="CR66" s="126"/>
      <c r="CS66" s="186" t="s">
        <v>330</v>
      </c>
      <c r="CT66" s="187" t="s">
        <v>330</v>
      </c>
      <c r="CU66" s="156"/>
      <c r="CV66" s="126"/>
      <c r="CW66" s="131" t="s">
        <v>0</v>
      </c>
      <c r="CX66" s="126"/>
      <c r="CY66" s="186" t="s">
        <v>330</v>
      </c>
      <c r="CZ66" s="187" t="s">
        <v>330</v>
      </c>
      <c r="DA66" s="156"/>
      <c r="DB66" s="126"/>
      <c r="DC66" s="131" t="s">
        <v>0</v>
      </c>
      <c r="DD66" s="126"/>
      <c r="DE66" s="186" t="s">
        <v>330</v>
      </c>
      <c r="DF66" s="187" t="s">
        <v>330</v>
      </c>
      <c r="DG66" s="156"/>
      <c r="DH66" s="126"/>
      <c r="DI66" s="131" t="s">
        <v>0</v>
      </c>
      <c r="DJ66" s="126"/>
      <c r="DK66" s="131"/>
      <c r="DL66" s="170"/>
      <c r="DM66" s="156"/>
      <c r="DN66" s="126"/>
      <c r="DO66" s="131" t="s">
        <v>0</v>
      </c>
      <c r="DP66" s="126"/>
      <c r="DQ66" s="131"/>
      <c r="DR66" s="170"/>
      <c r="DS66" s="156"/>
      <c r="DT66" s="126"/>
      <c r="DU66" s="131" t="s">
        <v>0</v>
      </c>
      <c r="DV66" s="126"/>
      <c r="DW66" s="131"/>
      <c r="DX66" s="170"/>
      <c r="DY66" s="156"/>
      <c r="DZ66" s="126"/>
      <c r="EA66" s="131" t="s">
        <v>0</v>
      </c>
      <c r="EB66" s="126"/>
      <c r="EC66" s="131"/>
      <c r="ED66" s="170"/>
      <c r="EE66" s="156"/>
      <c r="EF66" s="126"/>
      <c r="EG66" s="131" t="s">
        <v>0</v>
      </c>
      <c r="EH66" s="126"/>
      <c r="EI66" s="131"/>
      <c r="EJ66" s="170"/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330</v>
      </c>
      <c r="NV66" s="187" t="s">
        <v>330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240</v>
      </c>
      <c r="C67" s="125"/>
      <c r="D67" s="171">
        <v>2</v>
      </c>
      <c r="E67" s="176" t="s">
        <v>0</v>
      </c>
      <c r="F67" s="168">
        <v>2</v>
      </c>
      <c r="G67" s="185" t="s">
        <v>274</v>
      </c>
      <c r="H67" s="184" t="s">
        <v>273</v>
      </c>
      <c r="I67" s="25"/>
      <c r="J67" s="188">
        <v>0</v>
      </c>
      <c r="K67" s="188" t="s">
        <v>0</v>
      </c>
      <c r="L67" s="188">
        <v>3</v>
      </c>
      <c r="M67" s="186" t="s">
        <v>274</v>
      </c>
      <c r="N67" s="187" t="s">
        <v>260</v>
      </c>
      <c r="O67" s="149"/>
      <c r="P67" s="126">
        <v>2</v>
      </c>
      <c r="Q67" s="131" t="s">
        <v>0</v>
      </c>
      <c r="R67" s="126">
        <v>0</v>
      </c>
      <c r="S67" s="186" t="s">
        <v>278</v>
      </c>
      <c r="T67" s="187" t="s">
        <v>272</v>
      </c>
      <c r="U67" s="156"/>
      <c r="V67" s="126">
        <v>1</v>
      </c>
      <c r="W67" s="131" t="s">
        <v>0</v>
      </c>
      <c r="X67" s="126">
        <v>2</v>
      </c>
      <c r="Y67" s="186" t="s">
        <v>278</v>
      </c>
      <c r="Z67" s="187" t="s">
        <v>273</v>
      </c>
      <c r="AA67" s="156"/>
      <c r="AB67" s="126">
        <v>3</v>
      </c>
      <c r="AC67" s="131" t="s">
        <v>0</v>
      </c>
      <c r="AD67" s="126">
        <v>0</v>
      </c>
      <c r="AE67" s="193" t="s">
        <v>274</v>
      </c>
      <c r="AF67" s="194" t="s">
        <v>272</v>
      </c>
      <c r="AG67" s="156"/>
      <c r="AH67" s="126">
        <v>2</v>
      </c>
      <c r="AI67" s="131" t="s">
        <v>0</v>
      </c>
      <c r="AJ67" s="126">
        <v>1</v>
      </c>
      <c r="AK67" s="186" t="s">
        <v>278</v>
      </c>
      <c r="AL67" s="187" t="s">
        <v>274</v>
      </c>
      <c r="AM67" s="156"/>
      <c r="AN67" s="126">
        <v>0</v>
      </c>
      <c r="AO67" s="131" t="s">
        <v>0</v>
      </c>
      <c r="AP67" s="126">
        <v>1</v>
      </c>
      <c r="AQ67" s="186" t="s">
        <v>276</v>
      </c>
      <c r="AR67" s="187" t="s">
        <v>274</v>
      </c>
      <c r="AS67" s="156"/>
      <c r="AT67" s="126">
        <v>1</v>
      </c>
      <c r="AU67" s="131" t="s">
        <v>0</v>
      </c>
      <c r="AV67" s="126">
        <v>2</v>
      </c>
      <c r="AW67" s="186" t="s">
        <v>278</v>
      </c>
      <c r="AX67" s="187" t="s">
        <v>263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347</v>
      </c>
      <c r="BJ67" s="187" t="s">
        <v>260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274</v>
      </c>
      <c r="BV67" s="187" t="s">
        <v>258</v>
      </c>
      <c r="BW67" s="156"/>
      <c r="BX67" s="126">
        <v>2</v>
      </c>
      <c r="BY67" s="131" t="s">
        <v>0</v>
      </c>
      <c r="BZ67" s="126">
        <v>0</v>
      </c>
      <c r="CA67" s="131" t="s">
        <v>276</v>
      </c>
      <c r="CB67" s="170" t="s">
        <v>272</v>
      </c>
      <c r="CC67" s="156"/>
      <c r="CD67" s="126">
        <v>2</v>
      </c>
      <c r="CE67" s="131" t="s">
        <v>0</v>
      </c>
      <c r="CF67" s="126">
        <v>1</v>
      </c>
      <c r="CG67" s="186" t="s">
        <v>349</v>
      </c>
      <c r="CH67" s="187" t="s">
        <v>274</v>
      </c>
      <c r="CI67" s="156"/>
      <c r="CJ67" s="126">
        <v>1</v>
      </c>
      <c r="CK67" s="131" t="s">
        <v>0</v>
      </c>
      <c r="CL67" s="126">
        <v>2</v>
      </c>
      <c r="CM67" s="186" t="s">
        <v>273</v>
      </c>
      <c r="CN67" s="187" t="s">
        <v>274</v>
      </c>
      <c r="CO67" s="156"/>
      <c r="CP67" s="126">
        <v>2</v>
      </c>
      <c r="CQ67" s="131" t="s">
        <v>0</v>
      </c>
      <c r="CR67" s="126">
        <v>3</v>
      </c>
      <c r="CS67" s="186" t="s">
        <v>319</v>
      </c>
      <c r="CT67" s="187" t="s">
        <v>318</v>
      </c>
      <c r="CU67" s="156"/>
      <c r="CV67" s="126">
        <v>1</v>
      </c>
      <c r="CW67" s="131" t="s">
        <v>0</v>
      </c>
      <c r="CX67" s="126">
        <v>0</v>
      </c>
      <c r="CY67" s="186" t="s">
        <v>276</v>
      </c>
      <c r="CZ67" s="187" t="s">
        <v>274</v>
      </c>
      <c r="DA67" s="156"/>
      <c r="DB67" s="126">
        <v>0</v>
      </c>
      <c r="DC67" s="131" t="s">
        <v>0</v>
      </c>
      <c r="DD67" s="126">
        <v>2</v>
      </c>
      <c r="DE67" s="186" t="s">
        <v>276</v>
      </c>
      <c r="DF67" s="187" t="s">
        <v>272</v>
      </c>
      <c r="DG67" s="156"/>
      <c r="DH67" s="126"/>
      <c r="DI67" s="131" t="s">
        <v>0</v>
      </c>
      <c r="DJ67" s="126"/>
      <c r="DK67" s="131"/>
      <c r="DL67" s="170"/>
      <c r="DM67" s="156"/>
      <c r="DN67" s="126"/>
      <c r="DO67" s="131" t="s">
        <v>0</v>
      </c>
      <c r="DP67" s="126"/>
      <c r="DQ67" s="131"/>
      <c r="DR67" s="170"/>
      <c r="DS67" s="156"/>
      <c r="DT67" s="126"/>
      <c r="DU67" s="131" t="s">
        <v>0</v>
      </c>
      <c r="DV67" s="126"/>
      <c r="DW67" s="131"/>
      <c r="DX67" s="170"/>
      <c r="DY67" s="156"/>
      <c r="DZ67" s="126"/>
      <c r="EA67" s="131" t="s">
        <v>0</v>
      </c>
      <c r="EB67" s="126"/>
      <c r="EC67" s="131"/>
      <c r="ED67" s="170"/>
      <c r="EE67" s="156"/>
      <c r="EF67" s="126"/>
      <c r="EG67" s="131" t="s">
        <v>0</v>
      </c>
      <c r="EH67" s="126"/>
      <c r="EI67" s="131"/>
      <c r="EJ67" s="170"/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330</v>
      </c>
      <c r="NV67" s="187" t="s">
        <v>330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330</v>
      </c>
      <c r="H68" s="183" t="s">
        <v>330</v>
      </c>
      <c r="I68" s="25"/>
      <c r="J68" s="188"/>
      <c r="K68" s="188" t="s">
        <v>0</v>
      </c>
      <c r="L68" s="188"/>
      <c r="M68" s="186" t="s">
        <v>330</v>
      </c>
      <c r="N68" s="187" t="s">
        <v>330</v>
      </c>
      <c r="O68" s="149"/>
      <c r="P68" s="126">
        <v>4</v>
      </c>
      <c r="Q68" s="131" t="s">
        <v>0</v>
      </c>
      <c r="R68" s="126">
        <v>0</v>
      </c>
      <c r="S68" s="186" t="s">
        <v>274</v>
      </c>
      <c r="T68" s="187" t="s">
        <v>276</v>
      </c>
      <c r="U68" s="156"/>
      <c r="V68" s="126">
        <v>0</v>
      </c>
      <c r="W68" s="131" t="s">
        <v>0</v>
      </c>
      <c r="X68" s="126">
        <v>3</v>
      </c>
      <c r="Y68" s="186" t="s">
        <v>274</v>
      </c>
      <c r="Z68" s="187" t="s">
        <v>263</v>
      </c>
      <c r="AA68" s="156"/>
      <c r="AB68" s="126">
        <v>5</v>
      </c>
      <c r="AC68" s="131" t="s">
        <v>0</v>
      </c>
      <c r="AD68" s="126">
        <v>1</v>
      </c>
      <c r="AE68" s="193" t="s">
        <v>274</v>
      </c>
      <c r="AF68" s="194" t="s">
        <v>263</v>
      </c>
      <c r="AG68" s="156"/>
      <c r="AH68" s="126"/>
      <c r="AI68" s="131" t="s">
        <v>0</v>
      </c>
      <c r="AJ68" s="126"/>
      <c r="AK68" s="186" t="s">
        <v>330</v>
      </c>
      <c r="AL68" s="187" t="s">
        <v>330</v>
      </c>
      <c r="AM68" s="156"/>
      <c r="AN68" s="126"/>
      <c r="AO68" s="131" t="s">
        <v>0</v>
      </c>
      <c r="AP68" s="126"/>
      <c r="AQ68" s="186" t="s">
        <v>330</v>
      </c>
      <c r="AR68" s="187" t="s">
        <v>330</v>
      </c>
      <c r="AS68" s="156"/>
      <c r="AT68" s="126"/>
      <c r="AU68" s="131" t="s">
        <v>0</v>
      </c>
      <c r="AV68" s="126"/>
      <c r="AW68" s="186" t="s">
        <v>330</v>
      </c>
      <c r="AX68" s="187" t="s">
        <v>330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330</v>
      </c>
      <c r="BJ68" s="187" t="s">
        <v>330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330</v>
      </c>
      <c r="BV68" s="187" t="s">
        <v>330</v>
      </c>
      <c r="BW68" s="156"/>
      <c r="BX68" s="126"/>
      <c r="BY68" s="131" t="s">
        <v>0</v>
      </c>
      <c r="BZ68" s="126"/>
      <c r="CA68" s="186" t="s">
        <v>330</v>
      </c>
      <c r="CB68" s="187" t="s">
        <v>330</v>
      </c>
      <c r="CC68" s="156"/>
      <c r="CD68" s="126"/>
      <c r="CE68" s="131" t="s">
        <v>0</v>
      </c>
      <c r="CF68" s="126"/>
      <c r="CG68" s="186" t="s">
        <v>330</v>
      </c>
      <c r="CH68" s="187" t="s">
        <v>330</v>
      </c>
      <c r="CI68" s="156"/>
      <c r="CJ68" s="126"/>
      <c r="CK68" s="131" t="s">
        <v>0</v>
      </c>
      <c r="CL68" s="126"/>
      <c r="CM68" s="186" t="s">
        <v>330</v>
      </c>
      <c r="CN68" s="187" t="s">
        <v>330</v>
      </c>
      <c r="CO68" s="156"/>
      <c r="CP68" s="126"/>
      <c r="CQ68" s="131" t="s">
        <v>0</v>
      </c>
      <c r="CR68" s="126"/>
      <c r="CS68" s="186" t="s">
        <v>330</v>
      </c>
      <c r="CT68" s="187" t="s">
        <v>330</v>
      </c>
      <c r="CU68" s="156"/>
      <c r="CV68" s="126"/>
      <c r="CW68" s="131" t="s">
        <v>0</v>
      </c>
      <c r="CX68" s="126"/>
      <c r="CY68" s="186" t="s">
        <v>330</v>
      </c>
      <c r="CZ68" s="187" t="s">
        <v>330</v>
      </c>
      <c r="DA68" s="156"/>
      <c r="DB68" s="126"/>
      <c r="DC68" s="131" t="s">
        <v>0</v>
      </c>
      <c r="DD68" s="126"/>
      <c r="DE68" s="186" t="s">
        <v>330</v>
      </c>
      <c r="DF68" s="187" t="s">
        <v>330</v>
      </c>
      <c r="DG68" s="156"/>
      <c r="DH68" s="126"/>
      <c r="DI68" s="131" t="s">
        <v>0</v>
      </c>
      <c r="DJ68" s="126"/>
      <c r="DK68" s="131"/>
      <c r="DL68" s="170"/>
      <c r="DM68" s="156"/>
      <c r="DN68" s="126"/>
      <c r="DO68" s="131" t="s">
        <v>0</v>
      </c>
      <c r="DP68" s="126"/>
      <c r="DQ68" s="131"/>
      <c r="DR68" s="170"/>
      <c r="DS68" s="156"/>
      <c r="DT68" s="126"/>
      <c r="DU68" s="131" t="s">
        <v>0</v>
      </c>
      <c r="DV68" s="126"/>
      <c r="DW68" s="131"/>
      <c r="DX68" s="170"/>
      <c r="DY68" s="156"/>
      <c r="DZ68" s="126"/>
      <c r="EA68" s="131" t="s">
        <v>0</v>
      </c>
      <c r="EB68" s="126"/>
      <c r="EC68" s="131"/>
      <c r="ED68" s="170"/>
      <c r="EE68" s="156"/>
      <c r="EF68" s="126"/>
      <c r="EG68" s="131" t="s">
        <v>0</v>
      </c>
      <c r="EH68" s="126"/>
      <c r="EI68" s="131"/>
      <c r="EJ68" s="170"/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330</v>
      </c>
      <c r="NV68" s="187" t="s">
        <v>330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282</v>
      </c>
      <c r="C69" s="125"/>
      <c r="D69" s="171"/>
      <c r="E69" s="176" t="s">
        <v>0</v>
      </c>
      <c r="F69" s="168"/>
      <c r="G69" s="182" t="s">
        <v>330</v>
      </c>
      <c r="H69" s="183" t="s">
        <v>330</v>
      </c>
      <c r="I69" s="25"/>
      <c r="J69" s="188">
        <v>0</v>
      </c>
      <c r="K69" s="188" t="s">
        <v>0</v>
      </c>
      <c r="L69" s="188">
        <v>3</v>
      </c>
      <c r="M69" s="186" t="s">
        <v>274</v>
      </c>
      <c r="N69" s="187" t="s">
        <v>278</v>
      </c>
      <c r="O69" s="149"/>
      <c r="P69" s="126">
        <v>4</v>
      </c>
      <c r="Q69" s="131" t="s">
        <v>0</v>
      </c>
      <c r="R69" s="126">
        <v>0</v>
      </c>
      <c r="S69" s="186" t="s">
        <v>274</v>
      </c>
      <c r="T69" s="187" t="s">
        <v>274</v>
      </c>
      <c r="U69" s="156"/>
      <c r="V69" s="126"/>
      <c r="W69" s="131" t="s">
        <v>0</v>
      </c>
      <c r="X69" s="126"/>
      <c r="Y69" s="186" t="s">
        <v>330</v>
      </c>
      <c r="Z69" s="187" t="s">
        <v>330</v>
      </c>
      <c r="AA69" s="156"/>
      <c r="AB69" s="126"/>
      <c r="AC69" s="131" t="s">
        <v>0</v>
      </c>
      <c r="AD69" s="126"/>
      <c r="AE69" s="186" t="s">
        <v>330</v>
      </c>
      <c r="AF69" s="187" t="s">
        <v>330</v>
      </c>
      <c r="AG69" s="156"/>
      <c r="AH69" s="126"/>
      <c r="AI69" s="131" t="s">
        <v>0</v>
      </c>
      <c r="AJ69" s="126"/>
      <c r="AK69" s="186" t="s">
        <v>330</v>
      </c>
      <c r="AL69" s="187" t="s">
        <v>330</v>
      </c>
      <c r="AM69" s="156"/>
      <c r="AN69" s="126"/>
      <c r="AO69" s="131" t="s">
        <v>0</v>
      </c>
      <c r="AP69" s="126"/>
      <c r="AQ69" s="186" t="s">
        <v>330</v>
      </c>
      <c r="AR69" s="187" t="s">
        <v>330</v>
      </c>
      <c r="AS69" s="156"/>
      <c r="AT69" s="126"/>
      <c r="AU69" s="131" t="s">
        <v>0</v>
      </c>
      <c r="AV69" s="126"/>
      <c r="AW69" s="186" t="s">
        <v>330</v>
      </c>
      <c r="AX69" s="187" t="s">
        <v>330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330</v>
      </c>
      <c r="BJ69" s="187" t="s">
        <v>330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330</v>
      </c>
      <c r="BV69" s="187" t="s">
        <v>330</v>
      </c>
      <c r="BW69" s="156"/>
      <c r="BX69" s="126"/>
      <c r="BY69" s="131" t="s">
        <v>0</v>
      </c>
      <c r="BZ69" s="126"/>
      <c r="CA69" s="186" t="s">
        <v>330</v>
      </c>
      <c r="CB69" s="187" t="s">
        <v>330</v>
      </c>
      <c r="CC69" s="156"/>
      <c r="CD69" s="126"/>
      <c r="CE69" s="131" t="s">
        <v>0</v>
      </c>
      <c r="CF69" s="126"/>
      <c r="CG69" s="186" t="s">
        <v>330</v>
      </c>
      <c r="CH69" s="187" t="s">
        <v>330</v>
      </c>
      <c r="CI69" s="156"/>
      <c r="CJ69" s="126"/>
      <c r="CK69" s="131" t="s">
        <v>0</v>
      </c>
      <c r="CL69" s="126"/>
      <c r="CM69" s="186" t="s">
        <v>330</v>
      </c>
      <c r="CN69" s="187" t="s">
        <v>330</v>
      </c>
      <c r="CO69" s="156"/>
      <c r="CP69" s="126"/>
      <c r="CQ69" s="131" t="s">
        <v>0</v>
      </c>
      <c r="CR69" s="126"/>
      <c r="CS69" s="186" t="s">
        <v>330</v>
      </c>
      <c r="CT69" s="187" t="s">
        <v>330</v>
      </c>
      <c r="CU69" s="156"/>
      <c r="CV69" s="126"/>
      <c r="CW69" s="131" t="s">
        <v>0</v>
      </c>
      <c r="CX69" s="126"/>
      <c r="CY69" s="186" t="s">
        <v>330</v>
      </c>
      <c r="CZ69" s="187" t="s">
        <v>330</v>
      </c>
      <c r="DA69" s="156"/>
      <c r="DB69" s="126"/>
      <c r="DC69" s="131" t="s">
        <v>0</v>
      </c>
      <c r="DD69" s="126"/>
      <c r="DE69" s="186" t="s">
        <v>330</v>
      </c>
      <c r="DF69" s="187" t="s">
        <v>330</v>
      </c>
      <c r="DG69" s="156"/>
      <c r="DH69" s="126"/>
      <c r="DI69" s="131" t="s">
        <v>0</v>
      </c>
      <c r="DJ69" s="126"/>
      <c r="DK69" s="131"/>
      <c r="DL69" s="170"/>
      <c r="DM69" s="156"/>
      <c r="DN69" s="126"/>
      <c r="DO69" s="131" t="s">
        <v>0</v>
      </c>
      <c r="DP69" s="126"/>
      <c r="DQ69" s="131"/>
      <c r="DR69" s="170"/>
      <c r="DS69" s="156"/>
      <c r="DT69" s="126"/>
      <c r="DU69" s="131" t="s">
        <v>0</v>
      </c>
      <c r="DV69" s="126"/>
      <c r="DW69" s="131"/>
      <c r="DX69" s="170"/>
      <c r="DY69" s="156"/>
      <c r="DZ69" s="126"/>
      <c r="EA69" s="131" t="s">
        <v>0</v>
      </c>
      <c r="EB69" s="126"/>
      <c r="EC69" s="131"/>
      <c r="ED69" s="170"/>
      <c r="EE69" s="156"/>
      <c r="EF69" s="126"/>
      <c r="EG69" s="131" t="s">
        <v>0</v>
      </c>
      <c r="EH69" s="126"/>
      <c r="EI69" s="131"/>
      <c r="EJ69" s="170"/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330</v>
      </c>
      <c r="NV69" s="187" t="s">
        <v>330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274</v>
      </c>
      <c r="H70" s="175" t="s">
        <v>263</v>
      </c>
      <c r="I70" s="25"/>
      <c r="J70" s="188">
        <v>0</v>
      </c>
      <c r="K70" s="188" t="s">
        <v>0</v>
      </c>
      <c r="L70" s="188">
        <v>5</v>
      </c>
      <c r="M70" s="186" t="s">
        <v>274</v>
      </c>
      <c r="N70" s="187" t="s">
        <v>263</v>
      </c>
      <c r="O70" s="149"/>
      <c r="P70" s="126">
        <v>4</v>
      </c>
      <c r="Q70" s="131" t="s">
        <v>0</v>
      </c>
      <c r="R70" s="126">
        <v>0</v>
      </c>
      <c r="S70" s="186" t="s">
        <v>274</v>
      </c>
      <c r="T70" s="187" t="s">
        <v>274</v>
      </c>
      <c r="U70" s="156"/>
      <c r="V70" s="126">
        <v>0</v>
      </c>
      <c r="W70" s="131" t="s">
        <v>0</v>
      </c>
      <c r="X70" s="126">
        <v>5</v>
      </c>
      <c r="Y70" s="186" t="s">
        <v>274</v>
      </c>
      <c r="Z70" s="187" t="s">
        <v>263</v>
      </c>
      <c r="AA70" s="156"/>
      <c r="AB70" s="126">
        <v>4</v>
      </c>
      <c r="AC70" s="131" t="s">
        <v>0</v>
      </c>
      <c r="AD70" s="126">
        <v>1</v>
      </c>
      <c r="AE70" s="193" t="s">
        <v>274</v>
      </c>
      <c r="AF70" s="194" t="s">
        <v>274</v>
      </c>
      <c r="AG70" s="156"/>
      <c r="AH70" s="126"/>
      <c r="AI70" s="131" t="s">
        <v>0</v>
      </c>
      <c r="AJ70" s="126"/>
      <c r="AK70" s="186" t="s">
        <v>330</v>
      </c>
      <c r="AL70" s="187" t="s">
        <v>330</v>
      </c>
      <c r="AM70" s="156"/>
      <c r="AN70" s="126"/>
      <c r="AO70" s="131" t="s">
        <v>0</v>
      </c>
      <c r="AP70" s="126"/>
      <c r="AQ70" s="186" t="s">
        <v>330</v>
      </c>
      <c r="AR70" s="187" t="s">
        <v>330</v>
      </c>
      <c r="AS70" s="156"/>
      <c r="AT70" s="126"/>
      <c r="AU70" s="131" t="s">
        <v>0</v>
      </c>
      <c r="AV70" s="126"/>
      <c r="AW70" s="186" t="s">
        <v>330</v>
      </c>
      <c r="AX70" s="187" t="s">
        <v>330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330</v>
      </c>
      <c r="BJ70" s="187" t="s">
        <v>330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330</v>
      </c>
      <c r="BV70" s="187" t="s">
        <v>330</v>
      </c>
      <c r="BW70" s="156"/>
      <c r="BX70" s="126"/>
      <c r="BY70" s="131" t="s">
        <v>0</v>
      </c>
      <c r="BZ70" s="126"/>
      <c r="CA70" s="186" t="s">
        <v>330</v>
      </c>
      <c r="CB70" s="187" t="s">
        <v>330</v>
      </c>
      <c r="CC70" s="156"/>
      <c r="CD70" s="126"/>
      <c r="CE70" s="131" t="s">
        <v>0</v>
      </c>
      <c r="CF70" s="126"/>
      <c r="CG70" s="186" t="s">
        <v>330</v>
      </c>
      <c r="CH70" s="187" t="s">
        <v>330</v>
      </c>
      <c r="CI70" s="156"/>
      <c r="CJ70" s="126"/>
      <c r="CK70" s="131" t="s">
        <v>0</v>
      </c>
      <c r="CL70" s="126"/>
      <c r="CM70" s="186" t="s">
        <v>330</v>
      </c>
      <c r="CN70" s="187" t="s">
        <v>330</v>
      </c>
      <c r="CO70" s="156"/>
      <c r="CP70" s="126"/>
      <c r="CQ70" s="131" t="s">
        <v>0</v>
      </c>
      <c r="CR70" s="126"/>
      <c r="CS70" s="186" t="s">
        <v>330</v>
      </c>
      <c r="CT70" s="187" t="s">
        <v>330</v>
      </c>
      <c r="CU70" s="156"/>
      <c r="CV70" s="126">
        <v>3</v>
      </c>
      <c r="CW70" s="131" t="s">
        <v>0</v>
      </c>
      <c r="CX70" s="126">
        <v>1</v>
      </c>
      <c r="CY70" s="186" t="s">
        <v>273</v>
      </c>
      <c r="CZ70" s="187" t="s">
        <v>274</v>
      </c>
      <c r="DA70" s="156"/>
      <c r="DB70" s="126">
        <v>0</v>
      </c>
      <c r="DC70" s="131" t="s">
        <v>0</v>
      </c>
      <c r="DD70" s="126">
        <v>5</v>
      </c>
      <c r="DE70" s="186" t="s">
        <v>273</v>
      </c>
      <c r="DF70" s="187" t="s">
        <v>274</v>
      </c>
      <c r="DG70" s="156"/>
      <c r="DH70" s="126"/>
      <c r="DI70" s="131" t="s">
        <v>0</v>
      </c>
      <c r="DJ70" s="126"/>
      <c r="DK70" s="131"/>
      <c r="DL70" s="170"/>
      <c r="DM70" s="156"/>
      <c r="DN70" s="126"/>
      <c r="DO70" s="131" t="s">
        <v>0</v>
      </c>
      <c r="DP70" s="126"/>
      <c r="DQ70" s="131"/>
      <c r="DR70" s="170"/>
      <c r="DS70" s="156"/>
      <c r="DT70" s="126"/>
      <c r="DU70" s="131" t="s">
        <v>0</v>
      </c>
      <c r="DV70" s="126"/>
      <c r="DW70" s="131"/>
      <c r="DX70" s="170"/>
      <c r="DY70" s="156"/>
      <c r="DZ70" s="126"/>
      <c r="EA70" s="131" t="s">
        <v>0</v>
      </c>
      <c r="EB70" s="126"/>
      <c r="EC70" s="131"/>
      <c r="ED70" s="170"/>
      <c r="EE70" s="156"/>
      <c r="EF70" s="126"/>
      <c r="EG70" s="131" t="s">
        <v>0</v>
      </c>
      <c r="EH70" s="126"/>
      <c r="EI70" s="131"/>
      <c r="EJ70" s="170"/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330</v>
      </c>
      <c r="NV70" s="187" t="s">
        <v>330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245</v>
      </c>
      <c r="C71" s="125"/>
      <c r="D71" s="171">
        <v>0</v>
      </c>
      <c r="E71" s="176" t="s">
        <v>0</v>
      </c>
      <c r="F71" s="168">
        <v>2</v>
      </c>
      <c r="G71" s="185" t="s">
        <v>269</v>
      </c>
      <c r="H71" s="184" t="s">
        <v>274</v>
      </c>
      <c r="I71" s="25"/>
      <c r="J71" s="188">
        <v>0</v>
      </c>
      <c r="K71" s="188" t="s">
        <v>0</v>
      </c>
      <c r="L71" s="188">
        <v>3</v>
      </c>
      <c r="M71" s="186" t="s">
        <v>261</v>
      </c>
      <c r="N71" s="187" t="s">
        <v>274</v>
      </c>
      <c r="O71" s="149"/>
      <c r="P71" s="126">
        <v>4</v>
      </c>
      <c r="Q71" s="131" t="s">
        <v>0</v>
      </c>
      <c r="R71" s="126">
        <v>1</v>
      </c>
      <c r="S71" s="186" t="s">
        <v>276</v>
      </c>
      <c r="T71" s="187" t="s">
        <v>274</v>
      </c>
      <c r="U71" s="156"/>
      <c r="V71" s="126">
        <v>0</v>
      </c>
      <c r="W71" s="131" t="s">
        <v>0</v>
      </c>
      <c r="X71" s="126">
        <v>2</v>
      </c>
      <c r="Y71" s="186" t="s">
        <v>274</v>
      </c>
      <c r="Z71" s="187" t="s">
        <v>263</v>
      </c>
      <c r="AA71" s="156"/>
      <c r="AB71" s="126">
        <v>3</v>
      </c>
      <c r="AC71" s="131" t="s">
        <v>0</v>
      </c>
      <c r="AD71" s="126">
        <v>0</v>
      </c>
      <c r="AE71" s="193" t="s">
        <v>274</v>
      </c>
      <c r="AF71" s="194" t="s">
        <v>274</v>
      </c>
      <c r="AG71" s="156"/>
      <c r="AH71" s="126"/>
      <c r="AI71" s="131" t="s">
        <v>0</v>
      </c>
      <c r="AJ71" s="126"/>
      <c r="AK71" s="186" t="s">
        <v>330</v>
      </c>
      <c r="AL71" s="187" t="s">
        <v>330</v>
      </c>
      <c r="AM71" s="156"/>
      <c r="AN71" s="126">
        <v>0</v>
      </c>
      <c r="AO71" s="131" t="s">
        <v>0</v>
      </c>
      <c r="AP71" s="126">
        <v>2</v>
      </c>
      <c r="AQ71" s="186" t="s">
        <v>276</v>
      </c>
      <c r="AR71" s="187" t="s">
        <v>272</v>
      </c>
      <c r="AS71" s="156"/>
      <c r="AT71" s="126">
        <v>1</v>
      </c>
      <c r="AU71" s="131" t="s">
        <v>0</v>
      </c>
      <c r="AV71" s="126">
        <v>2</v>
      </c>
      <c r="AW71" s="186" t="s">
        <v>274</v>
      </c>
      <c r="AX71" s="187" t="s">
        <v>276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276</v>
      </c>
      <c r="BJ71" s="187" t="s">
        <v>263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276</v>
      </c>
      <c r="BV71" s="187" t="s">
        <v>266</v>
      </c>
      <c r="BW71" s="156"/>
      <c r="BX71" s="126">
        <v>3</v>
      </c>
      <c r="BY71" s="131" t="s">
        <v>0</v>
      </c>
      <c r="BZ71" s="126">
        <v>1</v>
      </c>
      <c r="CA71" s="131" t="s">
        <v>276</v>
      </c>
      <c r="CB71" s="170" t="s">
        <v>275</v>
      </c>
      <c r="CC71" s="156"/>
      <c r="CD71" s="126">
        <v>1</v>
      </c>
      <c r="CE71" s="131" t="s">
        <v>0</v>
      </c>
      <c r="CF71" s="126">
        <v>2</v>
      </c>
      <c r="CG71" s="186" t="s">
        <v>276</v>
      </c>
      <c r="CH71" s="187" t="s">
        <v>263</v>
      </c>
      <c r="CI71" s="156"/>
      <c r="CJ71" s="126">
        <v>0</v>
      </c>
      <c r="CK71" s="131" t="s">
        <v>0</v>
      </c>
      <c r="CL71" s="126">
        <v>2</v>
      </c>
      <c r="CM71" s="186" t="s">
        <v>276</v>
      </c>
      <c r="CN71" s="187" t="s">
        <v>274</v>
      </c>
      <c r="CO71" s="156"/>
      <c r="CP71" s="126">
        <v>3</v>
      </c>
      <c r="CQ71" s="131" t="s">
        <v>0</v>
      </c>
      <c r="CR71" s="126">
        <v>2</v>
      </c>
      <c r="CS71" s="186" t="s">
        <v>276</v>
      </c>
      <c r="CT71" s="187" t="s">
        <v>260</v>
      </c>
      <c r="CU71" s="156"/>
      <c r="CV71" s="126">
        <v>2</v>
      </c>
      <c r="CW71" s="131" t="s">
        <v>0</v>
      </c>
      <c r="CX71" s="126">
        <v>0</v>
      </c>
      <c r="CY71" s="186" t="s">
        <v>276</v>
      </c>
      <c r="CZ71" s="187" t="s">
        <v>273</v>
      </c>
      <c r="DA71" s="156"/>
      <c r="DB71" s="126">
        <v>0</v>
      </c>
      <c r="DC71" s="131" t="s">
        <v>0</v>
      </c>
      <c r="DD71" s="126">
        <v>3</v>
      </c>
      <c r="DE71" s="186" t="s">
        <v>274</v>
      </c>
      <c r="DF71" s="187" t="s">
        <v>273</v>
      </c>
      <c r="DG71" s="156"/>
      <c r="DH71" s="126"/>
      <c r="DI71" s="131" t="s">
        <v>0</v>
      </c>
      <c r="DJ71" s="126"/>
      <c r="DK71" s="131"/>
      <c r="DL71" s="170"/>
      <c r="DM71" s="156"/>
      <c r="DN71" s="126"/>
      <c r="DO71" s="131" t="s">
        <v>0</v>
      </c>
      <c r="DP71" s="126"/>
      <c r="DQ71" s="131"/>
      <c r="DR71" s="170"/>
      <c r="DS71" s="156"/>
      <c r="DT71" s="126"/>
      <c r="DU71" s="131" t="s">
        <v>0</v>
      </c>
      <c r="DV71" s="126"/>
      <c r="DW71" s="131"/>
      <c r="DX71" s="170"/>
      <c r="DY71" s="156"/>
      <c r="DZ71" s="126"/>
      <c r="EA71" s="131" t="s">
        <v>0</v>
      </c>
      <c r="EB71" s="126"/>
      <c r="EC71" s="131"/>
      <c r="ED71" s="170"/>
      <c r="EE71" s="156"/>
      <c r="EF71" s="126"/>
      <c r="EG71" s="131" t="s">
        <v>0</v>
      </c>
      <c r="EH71" s="126"/>
      <c r="EI71" s="131"/>
      <c r="EJ71" s="170"/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330</v>
      </c>
      <c r="NV71" s="187" t="s">
        <v>330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276</v>
      </c>
      <c r="H72" s="175" t="s">
        <v>263</v>
      </c>
      <c r="I72" s="25"/>
      <c r="J72" s="188">
        <v>0</v>
      </c>
      <c r="K72" s="188" t="s">
        <v>0</v>
      </c>
      <c r="L72" s="188">
        <v>3</v>
      </c>
      <c r="M72" s="186" t="s">
        <v>274</v>
      </c>
      <c r="N72" s="187" t="s">
        <v>260</v>
      </c>
      <c r="O72" s="149"/>
      <c r="P72" s="126">
        <v>2</v>
      </c>
      <c r="Q72" s="131" t="s">
        <v>0</v>
      </c>
      <c r="R72" s="126">
        <v>0</v>
      </c>
      <c r="S72" s="186" t="s">
        <v>276</v>
      </c>
      <c r="T72" s="187" t="s">
        <v>274</v>
      </c>
      <c r="U72" s="156"/>
      <c r="V72" s="126">
        <v>1</v>
      </c>
      <c r="W72" s="131" t="s">
        <v>0</v>
      </c>
      <c r="X72" s="126">
        <v>1</v>
      </c>
      <c r="Y72" s="186" t="s">
        <v>274</v>
      </c>
      <c r="Z72" s="187" t="s">
        <v>278</v>
      </c>
      <c r="AA72" s="156"/>
      <c r="AB72" s="126">
        <v>2</v>
      </c>
      <c r="AC72" s="131" t="s">
        <v>0</v>
      </c>
      <c r="AD72" s="126">
        <v>0</v>
      </c>
      <c r="AE72" s="193" t="s">
        <v>278</v>
      </c>
      <c r="AF72" s="194" t="s">
        <v>260</v>
      </c>
      <c r="AG72" s="156"/>
      <c r="AH72" s="126">
        <v>2</v>
      </c>
      <c r="AI72" s="131" t="s">
        <v>0</v>
      </c>
      <c r="AJ72" s="126">
        <v>1</v>
      </c>
      <c r="AK72" s="186" t="s">
        <v>278</v>
      </c>
      <c r="AL72" s="187" t="s">
        <v>260</v>
      </c>
      <c r="AM72" s="156"/>
      <c r="AN72" s="126">
        <v>0</v>
      </c>
      <c r="AO72" s="131" t="s">
        <v>0</v>
      </c>
      <c r="AP72" s="126">
        <v>1</v>
      </c>
      <c r="AQ72" s="186" t="s">
        <v>276</v>
      </c>
      <c r="AR72" s="187" t="s">
        <v>272</v>
      </c>
      <c r="AS72" s="156"/>
      <c r="AT72" s="126">
        <v>1</v>
      </c>
      <c r="AU72" s="131" t="s">
        <v>0</v>
      </c>
      <c r="AV72" s="126">
        <v>2</v>
      </c>
      <c r="AW72" s="186" t="s">
        <v>274</v>
      </c>
      <c r="AX72" s="187" t="s">
        <v>263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276</v>
      </c>
      <c r="BJ72" s="187" t="s">
        <v>274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278</v>
      </c>
      <c r="BV72" s="187" t="s">
        <v>274</v>
      </c>
      <c r="BW72" s="156"/>
      <c r="BX72" s="126">
        <v>3</v>
      </c>
      <c r="BY72" s="131" t="s">
        <v>0</v>
      </c>
      <c r="BZ72" s="126">
        <v>0</v>
      </c>
      <c r="CA72" s="131" t="s">
        <v>278</v>
      </c>
      <c r="CB72" s="170" t="s">
        <v>274</v>
      </c>
      <c r="CC72" s="156"/>
      <c r="CD72" s="126">
        <v>1</v>
      </c>
      <c r="CE72" s="131" t="s">
        <v>0</v>
      </c>
      <c r="CF72" s="126">
        <v>2</v>
      </c>
      <c r="CG72" s="186" t="s">
        <v>273</v>
      </c>
      <c r="CH72" s="187" t="s">
        <v>274</v>
      </c>
      <c r="CI72" s="156"/>
      <c r="CJ72" s="126">
        <v>1</v>
      </c>
      <c r="CK72" s="131" t="s">
        <v>0</v>
      </c>
      <c r="CL72" s="126">
        <v>2</v>
      </c>
      <c r="CM72" s="186" t="s">
        <v>276</v>
      </c>
      <c r="CN72" s="187" t="s">
        <v>275</v>
      </c>
      <c r="CO72" s="156"/>
      <c r="CP72" s="126">
        <v>2</v>
      </c>
      <c r="CQ72" s="131" t="s">
        <v>0</v>
      </c>
      <c r="CR72" s="126">
        <v>3</v>
      </c>
      <c r="CS72" s="186" t="s">
        <v>319</v>
      </c>
      <c r="CT72" s="187" t="s">
        <v>260</v>
      </c>
      <c r="CU72" s="156"/>
      <c r="CV72" s="126">
        <v>2</v>
      </c>
      <c r="CW72" s="131" t="s">
        <v>0</v>
      </c>
      <c r="CX72" s="126">
        <v>0</v>
      </c>
      <c r="CY72" s="186" t="s">
        <v>274</v>
      </c>
      <c r="CZ72" s="187" t="s">
        <v>260</v>
      </c>
      <c r="DA72" s="156"/>
      <c r="DB72" s="126">
        <v>0</v>
      </c>
      <c r="DC72" s="131" t="s">
        <v>0</v>
      </c>
      <c r="DD72" s="126">
        <v>3</v>
      </c>
      <c r="DE72" s="186" t="s">
        <v>274</v>
      </c>
      <c r="DF72" s="187" t="s">
        <v>260</v>
      </c>
      <c r="DG72" s="156"/>
      <c r="DH72" s="126"/>
      <c r="DI72" s="131" t="s">
        <v>0</v>
      </c>
      <c r="DJ72" s="126"/>
      <c r="DK72" s="131"/>
      <c r="DL72" s="170"/>
      <c r="DM72" s="156"/>
      <c r="DN72" s="126"/>
      <c r="DO72" s="131" t="s">
        <v>0</v>
      </c>
      <c r="DP72" s="126"/>
      <c r="DQ72" s="131"/>
      <c r="DR72" s="170"/>
      <c r="DS72" s="156"/>
      <c r="DT72" s="126"/>
      <c r="DU72" s="131" t="s">
        <v>0</v>
      </c>
      <c r="DV72" s="126"/>
      <c r="DW72" s="131"/>
      <c r="DX72" s="170"/>
      <c r="DY72" s="156"/>
      <c r="DZ72" s="126"/>
      <c r="EA72" s="131" t="s">
        <v>0</v>
      </c>
      <c r="EB72" s="126"/>
      <c r="EC72" s="131"/>
      <c r="ED72" s="170"/>
      <c r="EE72" s="156"/>
      <c r="EF72" s="126"/>
      <c r="EG72" s="131" t="s">
        <v>0</v>
      </c>
      <c r="EH72" s="126"/>
      <c r="EI72" s="131"/>
      <c r="EJ72" s="170"/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330</v>
      </c>
      <c r="NV72" s="187" t="s">
        <v>330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328</v>
      </c>
      <c r="C73" s="125"/>
      <c r="D73" s="171"/>
      <c r="E73" s="176" t="s">
        <v>0</v>
      </c>
      <c r="F73" s="168"/>
      <c r="G73" s="182" t="s">
        <v>330</v>
      </c>
      <c r="H73" s="183" t="s">
        <v>330</v>
      </c>
      <c r="I73" s="25"/>
      <c r="J73" s="188">
        <v>0</v>
      </c>
      <c r="K73" s="188" t="s">
        <v>0</v>
      </c>
      <c r="L73" s="188">
        <v>3</v>
      </c>
      <c r="M73" s="186" t="s">
        <v>274</v>
      </c>
      <c r="N73" s="187" t="s">
        <v>274</v>
      </c>
      <c r="O73" s="149"/>
      <c r="P73" s="126">
        <v>4</v>
      </c>
      <c r="Q73" s="131" t="s">
        <v>0</v>
      </c>
      <c r="R73" s="126">
        <v>0</v>
      </c>
      <c r="S73" s="186" t="s">
        <v>276</v>
      </c>
      <c r="T73" s="187" t="s">
        <v>274</v>
      </c>
      <c r="U73" s="156"/>
      <c r="V73" s="126">
        <v>0</v>
      </c>
      <c r="W73" s="131" t="s">
        <v>0</v>
      </c>
      <c r="X73" s="126">
        <v>5</v>
      </c>
      <c r="Y73" s="186" t="s">
        <v>274</v>
      </c>
      <c r="Z73" s="187" t="s">
        <v>263</v>
      </c>
      <c r="AA73" s="156"/>
      <c r="AB73" s="126">
        <v>1</v>
      </c>
      <c r="AC73" s="131" t="s">
        <v>0</v>
      </c>
      <c r="AD73" s="126">
        <v>0</v>
      </c>
      <c r="AE73" s="193" t="s">
        <v>274</v>
      </c>
      <c r="AF73" s="194" t="s">
        <v>277</v>
      </c>
      <c r="AG73" s="156"/>
      <c r="AH73" s="126"/>
      <c r="AI73" s="131" t="s">
        <v>0</v>
      </c>
      <c r="AJ73" s="126"/>
      <c r="AK73" s="186" t="s">
        <v>330</v>
      </c>
      <c r="AL73" s="187" t="s">
        <v>330</v>
      </c>
      <c r="AM73" s="156"/>
      <c r="AN73" s="126"/>
      <c r="AO73" s="131" t="s">
        <v>0</v>
      </c>
      <c r="AP73" s="126"/>
      <c r="AQ73" s="186" t="s">
        <v>330</v>
      </c>
      <c r="AR73" s="187" t="s">
        <v>330</v>
      </c>
      <c r="AS73" s="156"/>
      <c r="AT73" s="126"/>
      <c r="AU73" s="131" t="s">
        <v>0</v>
      </c>
      <c r="AV73" s="126"/>
      <c r="AW73" s="186" t="s">
        <v>330</v>
      </c>
      <c r="AX73" s="187" t="s">
        <v>330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347</v>
      </c>
      <c r="BJ73" s="187" t="s">
        <v>274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276</v>
      </c>
      <c r="BV73" s="187" t="s">
        <v>274</v>
      </c>
      <c r="BW73" s="156"/>
      <c r="BX73" s="126">
        <v>5</v>
      </c>
      <c r="BY73" s="131" t="s">
        <v>0</v>
      </c>
      <c r="BZ73" s="126">
        <v>2</v>
      </c>
      <c r="CA73" s="131" t="s">
        <v>276</v>
      </c>
      <c r="CB73" s="170" t="s">
        <v>278</v>
      </c>
      <c r="CC73" s="156"/>
      <c r="CD73" s="126">
        <v>2</v>
      </c>
      <c r="CE73" s="131" t="s">
        <v>0</v>
      </c>
      <c r="CF73" s="126">
        <v>1</v>
      </c>
      <c r="CG73" s="186" t="s">
        <v>276</v>
      </c>
      <c r="CH73" s="187" t="s">
        <v>263</v>
      </c>
      <c r="CI73" s="156"/>
      <c r="CJ73" s="126">
        <v>1</v>
      </c>
      <c r="CK73" s="131" t="s">
        <v>0</v>
      </c>
      <c r="CL73" s="126">
        <v>3</v>
      </c>
      <c r="CM73" s="186" t="s">
        <v>275</v>
      </c>
      <c r="CN73" s="187" t="s">
        <v>266</v>
      </c>
      <c r="CO73" s="156"/>
      <c r="CP73" s="126">
        <v>3</v>
      </c>
      <c r="CQ73" s="131" t="s">
        <v>0</v>
      </c>
      <c r="CR73" s="126">
        <v>5</v>
      </c>
      <c r="CS73" s="186" t="s">
        <v>318</v>
      </c>
      <c r="CT73" s="187" t="s">
        <v>318</v>
      </c>
      <c r="CU73" s="156"/>
      <c r="CV73" s="126">
        <v>5</v>
      </c>
      <c r="CW73" s="131" t="s">
        <v>0</v>
      </c>
      <c r="CX73" s="126">
        <v>1</v>
      </c>
      <c r="CY73" s="186" t="s">
        <v>276</v>
      </c>
      <c r="CZ73" s="187" t="s">
        <v>274</v>
      </c>
      <c r="DA73" s="156"/>
      <c r="DB73" s="126">
        <v>0</v>
      </c>
      <c r="DC73" s="131" t="s">
        <v>0</v>
      </c>
      <c r="DD73" s="126">
        <v>6</v>
      </c>
      <c r="DE73" s="186" t="s">
        <v>273</v>
      </c>
      <c r="DF73" s="187" t="s">
        <v>274</v>
      </c>
      <c r="DG73" s="156"/>
      <c r="DH73" s="126"/>
      <c r="DI73" s="131" t="s">
        <v>0</v>
      </c>
      <c r="DJ73" s="126"/>
      <c r="DK73" s="131"/>
      <c r="DL73" s="170"/>
      <c r="DM73" s="156"/>
      <c r="DN73" s="126"/>
      <c r="DO73" s="131" t="s">
        <v>0</v>
      </c>
      <c r="DP73" s="126"/>
      <c r="DQ73" s="131"/>
      <c r="DR73" s="170"/>
      <c r="DS73" s="156"/>
      <c r="DT73" s="126"/>
      <c r="DU73" s="131" t="s">
        <v>0</v>
      </c>
      <c r="DV73" s="126"/>
      <c r="DW73" s="131"/>
      <c r="DX73" s="170"/>
      <c r="DY73" s="156"/>
      <c r="DZ73" s="126"/>
      <c r="EA73" s="131" t="s">
        <v>0</v>
      </c>
      <c r="EB73" s="126"/>
      <c r="EC73" s="131"/>
      <c r="ED73" s="170"/>
      <c r="EE73" s="156"/>
      <c r="EF73" s="126"/>
      <c r="EG73" s="131" t="s">
        <v>0</v>
      </c>
      <c r="EH73" s="126"/>
      <c r="EI73" s="131"/>
      <c r="EJ73" s="170"/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330</v>
      </c>
      <c r="NV73" s="187" t="s">
        <v>330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274</v>
      </c>
      <c r="H74" s="175" t="s">
        <v>278</v>
      </c>
      <c r="I74" s="25"/>
      <c r="J74" s="188">
        <v>0</v>
      </c>
      <c r="K74" s="188" t="s">
        <v>0</v>
      </c>
      <c r="L74" s="188">
        <v>3</v>
      </c>
      <c r="M74" s="186" t="s">
        <v>274</v>
      </c>
      <c r="N74" s="187" t="s">
        <v>263</v>
      </c>
      <c r="O74" s="149"/>
      <c r="P74" s="126">
        <v>3</v>
      </c>
      <c r="Q74" s="131" t="s">
        <v>0</v>
      </c>
      <c r="R74" s="126">
        <v>0</v>
      </c>
      <c r="S74" s="186" t="s">
        <v>274</v>
      </c>
      <c r="T74" s="187" t="s">
        <v>278</v>
      </c>
      <c r="U74" s="156"/>
      <c r="V74" s="126">
        <v>1</v>
      </c>
      <c r="W74" s="131" t="s">
        <v>0</v>
      </c>
      <c r="X74" s="126">
        <v>2</v>
      </c>
      <c r="Y74" s="186" t="s">
        <v>274</v>
      </c>
      <c r="Z74" s="187" t="s">
        <v>263</v>
      </c>
      <c r="AA74" s="156"/>
      <c r="AB74" s="126">
        <v>2</v>
      </c>
      <c r="AC74" s="131" t="s">
        <v>0</v>
      </c>
      <c r="AD74" s="126">
        <v>0</v>
      </c>
      <c r="AE74" s="193" t="s">
        <v>274</v>
      </c>
      <c r="AF74" s="194" t="s">
        <v>263</v>
      </c>
      <c r="AG74" s="156"/>
      <c r="AH74" s="126">
        <v>3</v>
      </c>
      <c r="AI74" s="131" t="s">
        <v>0</v>
      </c>
      <c r="AJ74" s="126">
        <v>1</v>
      </c>
      <c r="AK74" s="186" t="s">
        <v>278</v>
      </c>
      <c r="AL74" s="187" t="s">
        <v>260</v>
      </c>
      <c r="AM74" s="156"/>
      <c r="AN74" s="126">
        <v>0</v>
      </c>
      <c r="AO74" s="131" t="s">
        <v>0</v>
      </c>
      <c r="AP74" s="126">
        <v>2</v>
      </c>
      <c r="AQ74" s="186" t="s">
        <v>274</v>
      </c>
      <c r="AR74" s="187" t="s">
        <v>278</v>
      </c>
      <c r="AS74" s="156"/>
      <c r="AT74" s="126">
        <v>2</v>
      </c>
      <c r="AU74" s="131" t="s">
        <v>0</v>
      </c>
      <c r="AV74" s="126">
        <v>2</v>
      </c>
      <c r="AW74" s="186" t="s">
        <v>276</v>
      </c>
      <c r="AX74" s="187" t="s">
        <v>278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276</v>
      </c>
      <c r="BJ74" s="187" t="s">
        <v>258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274</v>
      </c>
      <c r="BV74" s="187" t="s">
        <v>266</v>
      </c>
      <c r="BW74" s="156"/>
      <c r="BX74" s="126">
        <v>2</v>
      </c>
      <c r="BY74" s="131" t="s">
        <v>0</v>
      </c>
      <c r="BZ74" s="126">
        <v>1</v>
      </c>
      <c r="CA74" s="131" t="s">
        <v>278</v>
      </c>
      <c r="CB74" s="170" t="s">
        <v>258</v>
      </c>
      <c r="CC74" s="156"/>
      <c r="CD74" s="126">
        <v>1</v>
      </c>
      <c r="CE74" s="131" t="s">
        <v>0</v>
      </c>
      <c r="CF74" s="126">
        <v>2</v>
      </c>
      <c r="CG74" s="186" t="s">
        <v>274</v>
      </c>
      <c r="CH74" s="187" t="s">
        <v>278</v>
      </c>
      <c r="CI74" s="156"/>
      <c r="CJ74" s="126">
        <v>1</v>
      </c>
      <c r="CK74" s="131" t="s">
        <v>0</v>
      </c>
      <c r="CL74" s="126">
        <v>2</v>
      </c>
      <c r="CM74" s="186" t="s">
        <v>276</v>
      </c>
      <c r="CN74" s="187" t="s">
        <v>269</v>
      </c>
      <c r="CO74" s="156"/>
      <c r="CP74" s="126">
        <v>1</v>
      </c>
      <c r="CQ74" s="131" t="s">
        <v>0</v>
      </c>
      <c r="CR74" s="126">
        <v>3</v>
      </c>
      <c r="CS74" s="186" t="s">
        <v>319</v>
      </c>
      <c r="CT74" s="187" t="s">
        <v>266</v>
      </c>
      <c r="CU74" s="156"/>
      <c r="CV74" s="126">
        <v>3</v>
      </c>
      <c r="CW74" s="131" t="s">
        <v>0</v>
      </c>
      <c r="CX74" s="126">
        <v>0</v>
      </c>
      <c r="CY74" s="186" t="s">
        <v>274</v>
      </c>
      <c r="CZ74" s="187" t="s">
        <v>260</v>
      </c>
      <c r="DA74" s="156"/>
      <c r="DB74" s="126">
        <v>1</v>
      </c>
      <c r="DC74" s="131" t="s">
        <v>0</v>
      </c>
      <c r="DD74" s="126">
        <v>3</v>
      </c>
      <c r="DE74" s="186" t="s">
        <v>274</v>
      </c>
      <c r="DF74" s="187" t="s">
        <v>263</v>
      </c>
      <c r="DG74" s="156"/>
      <c r="DH74" s="126"/>
      <c r="DI74" s="131" t="s">
        <v>0</v>
      </c>
      <c r="DJ74" s="126"/>
      <c r="DK74" s="131"/>
      <c r="DL74" s="170"/>
      <c r="DM74" s="156"/>
      <c r="DN74" s="126"/>
      <c r="DO74" s="131" t="s">
        <v>0</v>
      </c>
      <c r="DP74" s="126"/>
      <c r="DQ74" s="131"/>
      <c r="DR74" s="170"/>
      <c r="DS74" s="156"/>
      <c r="DT74" s="126"/>
      <c r="DU74" s="131" t="s">
        <v>0</v>
      </c>
      <c r="DV74" s="126"/>
      <c r="DW74" s="131"/>
      <c r="DX74" s="170"/>
      <c r="DY74" s="156"/>
      <c r="DZ74" s="126"/>
      <c r="EA74" s="131" t="s">
        <v>0</v>
      </c>
      <c r="EB74" s="126"/>
      <c r="EC74" s="131"/>
      <c r="ED74" s="170"/>
      <c r="EE74" s="156"/>
      <c r="EF74" s="126"/>
      <c r="EG74" s="131" t="s">
        <v>0</v>
      </c>
      <c r="EH74" s="126"/>
      <c r="EI74" s="131"/>
      <c r="EJ74" s="170"/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330</v>
      </c>
      <c r="NV74" s="187" t="s">
        <v>330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327</v>
      </c>
      <c r="C75" s="125"/>
      <c r="D75" s="171">
        <v>3</v>
      </c>
      <c r="E75" s="176" t="s">
        <v>0</v>
      </c>
      <c r="F75" s="168">
        <v>2</v>
      </c>
      <c r="G75" s="176" t="s">
        <v>321</v>
      </c>
      <c r="H75" s="175" t="s">
        <v>329</v>
      </c>
      <c r="I75" s="25"/>
      <c r="J75" s="188">
        <v>1</v>
      </c>
      <c r="K75" s="188" t="s">
        <v>0</v>
      </c>
      <c r="L75" s="188">
        <v>3</v>
      </c>
      <c r="M75" s="186" t="s">
        <v>273</v>
      </c>
      <c r="N75" s="187" t="s">
        <v>272</v>
      </c>
      <c r="O75" s="149"/>
      <c r="P75" s="126">
        <v>3</v>
      </c>
      <c r="Q75" s="131" t="s">
        <v>0</v>
      </c>
      <c r="R75" s="126">
        <v>2</v>
      </c>
      <c r="S75" s="186" t="s">
        <v>272</v>
      </c>
      <c r="T75" s="187" t="s">
        <v>278</v>
      </c>
      <c r="U75" s="156"/>
      <c r="V75" s="126">
        <v>2</v>
      </c>
      <c r="W75" s="131" t="s">
        <v>0</v>
      </c>
      <c r="X75" s="126">
        <v>4</v>
      </c>
      <c r="Y75" s="186" t="s">
        <v>256</v>
      </c>
      <c r="Z75" s="187" t="s">
        <v>272</v>
      </c>
      <c r="AA75" s="156"/>
      <c r="AB75" s="126"/>
      <c r="AC75" s="131" t="s">
        <v>0</v>
      </c>
      <c r="AD75" s="126"/>
      <c r="AE75" s="186" t="s">
        <v>330</v>
      </c>
      <c r="AF75" s="187" t="s">
        <v>330</v>
      </c>
      <c r="AG75" s="156"/>
      <c r="AH75" s="126">
        <v>5</v>
      </c>
      <c r="AI75" s="131" t="s">
        <v>0</v>
      </c>
      <c r="AJ75" s="126">
        <v>0</v>
      </c>
      <c r="AK75" s="186" t="s">
        <v>277</v>
      </c>
      <c r="AL75" s="187" t="s">
        <v>278</v>
      </c>
      <c r="AM75" s="156"/>
      <c r="AN75" s="126">
        <v>1</v>
      </c>
      <c r="AO75" s="131" t="s">
        <v>0</v>
      </c>
      <c r="AP75" s="126">
        <v>3</v>
      </c>
      <c r="AQ75" s="186" t="s">
        <v>273</v>
      </c>
      <c r="AR75" s="187" t="s">
        <v>263</v>
      </c>
      <c r="AS75" s="156"/>
      <c r="AT75" s="126">
        <v>1</v>
      </c>
      <c r="AU75" s="131" t="s">
        <v>0</v>
      </c>
      <c r="AV75" s="126">
        <v>0</v>
      </c>
      <c r="AW75" s="186" t="s">
        <v>342</v>
      </c>
      <c r="AX75" s="187" t="s">
        <v>343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330</v>
      </c>
      <c r="BJ75" s="187" t="s">
        <v>330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330</v>
      </c>
      <c r="BV75" s="187" t="s">
        <v>330</v>
      </c>
      <c r="BW75" s="156"/>
      <c r="BX75" s="126">
        <v>1</v>
      </c>
      <c r="BY75" s="131" t="s">
        <v>0</v>
      </c>
      <c r="BZ75" s="126">
        <v>1</v>
      </c>
      <c r="CA75" s="131" t="s">
        <v>276</v>
      </c>
      <c r="CB75" s="170" t="s">
        <v>278</v>
      </c>
      <c r="CC75" s="156"/>
      <c r="CD75" s="126"/>
      <c r="CE75" s="131" t="s">
        <v>0</v>
      </c>
      <c r="CF75" s="126"/>
      <c r="CG75" s="186" t="s">
        <v>330</v>
      </c>
      <c r="CH75" s="187" t="s">
        <v>330</v>
      </c>
      <c r="CI75" s="156"/>
      <c r="CJ75" s="126">
        <v>1</v>
      </c>
      <c r="CK75" s="131" t="s">
        <v>0</v>
      </c>
      <c r="CL75" s="126">
        <v>3</v>
      </c>
      <c r="CM75" s="186" t="s">
        <v>274</v>
      </c>
      <c r="CN75" s="187" t="s">
        <v>275</v>
      </c>
      <c r="CO75" s="156"/>
      <c r="CP75" s="126"/>
      <c r="CQ75" s="131" t="s">
        <v>0</v>
      </c>
      <c r="CR75" s="126"/>
      <c r="CS75" s="186" t="s">
        <v>330</v>
      </c>
      <c r="CT75" s="187" t="s">
        <v>330</v>
      </c>
      <c r="CU75" s="156"/>
      <c r="CV75" s="126">
        <v>2</v>
      </c>
      <c r="CW75" s="131" t="s">
        <v>0</v>
      </c>
      <c r="CX75" s="126">
        <v>1</v>
      </c>
      <c r="CY75" s="186" t="s">
        <v>274</v>
      </c>
      <c r="CZ75" s="187" t="s">
        <v>263</v>
      </c>
      <c r="DA75" s="156"/>
      <c r="DB75" s="126">
        <v>1</v>
      </c>
      <c r="DC75" s="131" t="s">
        <v>0</v>
      </c>
      <c r="DD75" s="126">
        <v>2</v>
      </c>
      <c r="DE75" s="186" t="s">
        <v>272</v>
      </c>
      <c r="DF75" s="187" t="s">
        <v>272</v>
      </c>
      <c r="DG75" s="156"/>
      <c r="DH75" s="126"/>
      <c r="DI75" s="131" t="s">
        <v>0</v>
      </c>
      <c r="DJ75" s="126"/>
      <c r="DK75" s="131"/>
      <c r="DL75" s="170"/>
      <c r="DM75" s="156"/>
      <c r="DN75" s="126"/>
      <c r="DO75" s="131" t="s">
        <v>0</v>
      </c>
      <c r="DP75" s="126"/>
      <c r="DQ75" s="131"/>
      <c r="DR75" s="170"/>
      <c r="DS75" s="156"/>
      <c r="DT75" s="126"/>
      <c r="DU75" s="131" t="s">
        <v>0</v>
      </c>
      <c r="DV75" s="126"/>
      <c r="DW75" s="131"/>
      <c r="DX75" s="170"/>
      <c r="DY75" s="156"/>
      <c r="DZ75" s="126"/>
      <c r="EA75" s="131" t="s">
        <v>0</v>
      </c>
      <c r="EB75" s="126"/>
      <c r="EC75" s="131"/>
      <c r="ED75" s="170"/>
      <c r="EE75" s="156"/>
      <c r="EF75" s="126"/>
      <c r="EG75" s="131" t="s">
        <v>0</v>
      </c>
      <c r="EH75" s="126"/>
      <c r="EI75" s="131"/>
      <c r="EJ75" s="170"/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330</v>
      </c>
      <c r="NV75" s="187" t="s">
        <v>330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250</v>
      </c>
      <c r="C76" s="125"/>
      <c r="D76" s="171">
        <v>1</v>
      </c>
      <c r="E76" s="176" t="s">
        <v>0</v>
      </c>
      <c r="F76" s="168">
        <v>1</v>
      </c>
      <c r="G76" s="176" t="s">
        <v>273</v>
      </c>
      <c r="H76" s="175" t="s">
        <v>274</v>
      </c>
      <c r="I76" s="25"/>
      <c r="J76" s="188"/>
      <c r="K76" s="188" t="s">
        <v>0</v>
      </c>
      <c r="L76" s="188"/>
      <c r="M76" s="186" t="s">
        <v>330</v>
      </c>
      <c r="N76" s="187" t="s">
        <v>330</v>
      </c>
      <c r="O76" s="149"/>
      <c r="P76" s="126"/>
      <c r="Q76" s="131" t="s">
        <v>0</v>
      </c>
      <c r="R76" s="126"/>
      <c r="S76" s="186" t="s">
        <v>330</v>
      </c>
      <c r="T76" s="187" t="s">
        <v>330</v>
      </c>
      <c r="U76" s="156"/>
      <c r="V76" s="126"/>
      <c r="W76" s="131" t="s">
        <v>0</v>
      </c>
      <c r="X76" s="126"/>
      <c r="Y76" s="186" t="s">
        <v>330</v>
      </c>
      <c r="Z76" s="187" t="s">
        <v>330</v>
      </c>
      <c r="AA76" s="156"/>
      <c r="AB76" s="126"/>
      <c r="AC76" s="131" t="s">
        <v>0</v>
      </c>
      <c r="AD76" s="126"/>
      <c r="AE76" s="186" t="s">
        <v>330</v>
      </c>
      <c r="AF76" s="187" t="s">
        <v>330</v>
      </c>
      <c r="AG76" s="156"/>
      <c r="AH76" s="126"/>
      <c r="AI76" s="131" t="s">
        <v>0</v>
      </c>
      <c r="AJ76" s="126"/>
      <c r="AK76" s="186" t="s">
        <v>330</v>
      </c>
      <c r="AL76" s="187" t="s">
        <v>330</v>
      </c>
      <c r="AM76" s="156"/>
      <c r="AN76" s="126"/>
      <c r="AO76" s="131" t="s">
        <v>0</v>
      </c>
      <c r="AP76" s="126"/>
      <c r="AQ76" s="186" t="s">
        <v>330</v>
      </c>
      <c r="AR76" s="187" t="s">
        <v>330</v>
      </c>
      <c r="AS76" s="156"/>
      <c r="AT76" s="126"/>
      <c r="AU76" s="131" t="s">
        <v>0</v>
      </c>
      <c r="AV76" s="126"/>
      <c r="AW76" s="186" t="s">
        <v>330</v>
      </c>
      <c r="AX76" s="187" t="s">
        <v>330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330</v>
      </c>
      <c r="BJ76" s="187" t="s">
        <v>330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330</v>
      </c>
      <c r="BV76" s="187" t="s">
        <v>330</v>
      </c>
      <c r="BW76" s="156"/>
      <c r="BX76" s="126"/>
      <c r="BY76" s="131" t="s">
        <v>0</v>
      </c>
      <c r="BZ76" s="126"/>
      <c r="CA76" s="186" t="s">
        <v>330</v>
      </c>
      <c r="CB76" s="187" t="s">
        <v>330</v>
      </c>
      <c r="CC76" s="156"/>
      <c r="CD76" s="126"/>
      <c r="CE76" s="131" t="s">
        <v>0</v>
      </c>
      <c r="CF76" s="126"/>
      <c r="CG76" s="186" t="s">
        <v>330</v>
      </c>
      <c r="CH76" s="187" t="s">
        <v>330</v>
      </c>
      <c r="CI76" s="156"/>
      <c r="CJ76" s="126"/>
      <c r="CK76" s="131" t="s">
        <v>0</v>
      </c>
      <c r="CL76" s="126"/>
      <c r="CM76" s="186" t="s">
        <v>330</v>
      </c>
      <c r="CN76" s="187" t="s">
        <v>330</v>
      </c>
      <c r="CO76" s="156"/>
      <c r="CP76" s="126"/>
      <c r="CQ76" s="131" t="s">
        <v>0</v>
      </c>
      <c r="CR76" s="126"/>
      <c r="CS76" s="186" t="s">
        <v>330</v>
      </c>
      <c r="CT76" s="187" t="s">
        <v>330</v>
      </c>
      <c r="CU76" s="156"/>
      <c r="CV76" s="126"/>
      <c r="CW76" s="131" t="s">
        <v>0</v>
      </c>
      <c r="CX76" s="126"/>
      <c r="CY76" s="186" t="s">
        <v>330</v>
      </c>
      <c r="CZ76" s="187" t="s">
        <v>330</v>
      </c>
      <c r="DA76" s="156"/>
      <c r="DB76" s="126"/>
      <c r="DC76" s="131" t="s">
        <v>0</v>
      </c>
      <c r="DD76" s="126"/>
      <c r="DE76" s="186" t="s">
        <v>330</v>
      </c>
      <c r="DF76" s="187" t="s">
        <v>330</v>
      </c>
      <c r="DG76" s="156"/>
      <c r="DH76" s="126"/>
      <c r="DI76" s="131" t="s">
        <v>0</v>
      </c>
      <c r="DJ76" s="126"/>
      <c r="DK76" s="131"/>
      <c r="DL76" s="170"/>
      <c r="DM76" s="156"/>
      <c r="DN76" s="126"/>
      <c r="DO76" s="131" t="s">
        <v>0</v>
      </c>
      <c r="DP76" s="126"/>
      <c r="DQ76" s="131"/>
      <c r="DR76" s="170"/>
      <c r="DS76" s="156"/>
      <c r="DT76" s="126"/>
      <c r="DU76" s="131" t="s">
        <v>0</v>
      </c>
      <c r="DV76" s="126"/>
      <c r="DW76" s="131"/>
      <c r="DX76" s="170"/>
      <c r="DY76" s="156"/>
      <c r="DZ76" s="126"/>
      <c r="EA76" s="131" t="s">
        <v>0</v>
      </c>
      <c r="EB76" s="126"/>
      <c r="EC76" s="131"/>
      <c r="ED76" s="170"/>
      <c r="EE76" s="156"/>
      <c r="EF76" s="126"/>
      <c r="EG76" s="131" t="s">
        <v>0</v>
      </c>
      <c r="EH76" s="126"/>
      <c r="EI76" s="131"/>
      <c r="EJ76" s="170"/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330</v>
      </c>
      <c r="NV76" s="187" t="s">
        <v>330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278</v>
      </c>
      <c r="H77" s="175" t="s">
        <v>263</v>
      </c>
      <c r="I77" s="25"/>
      <c r="J77" s="188">
        <v>1</v>
      </c>
      <c r="K77" s="188" t="s">
        <v>0</v>
      </c>
      <c r="L77" s="188">
        <v>4</v>
      </c>
      <c r="M77" s="186" t="s">
        <v>274</v>
      </c>
      <c r="N77" s="187" t="s">
        <v>260</v>
      </c>
      <c r="O77" s="149"/>
      <c r="P77" s="126">
        <v>3</v>
      </c>
      <c r="Q77" s="131" t="s">
        <v>0</v>
      </c>
      <c r="R77" s="126">
        <v>1</v>
      </c>
      <c r="S77" s="186" t="s">
        <v>274</v>
      </c>
      <c r="T77" s="187" t="s">
        <v>260</v>
      </c>
      <c r="U77" s="156"/>
      <c r="V77" s="126">
        <v>0</v>
      </c>
      <c r="W77" s="131" t="s">
        <v>0</v>
      </c>
      <c r="X77" s="126">
        <v>2</v>
      </c>
      <c r="Y77" s="186" t="s">
        <v>272</v>
      </c>
      <c r="Z77" s="187" t="s">
        <v>274</v>
      </c>
      <c r="AA77" s="156"/>
      <c r="AB77" s="126">
        <v>3</v>
      </c>
      <c r="AC77" s="131" t="s">
        <v>0</v>
      </c>
      <c r="AD77" s="126">
        <v>2</v>
      </c>
      <c r="AE77" s="193" t="s">
        <v>278</v>
      </c>
      <c r="AF77" s="194" t="s">
        <v>274</v>
      </c>
      <c r="AG77" s="156"/>
      <c r="AH77" s="126">
        <v>2</v>
      </c>
      <c r="AI77" s="131" t="s">
        <v>0</v>
      </c>
      <c r="AJ77" s="126">
        <v>1</v>
      </c>
      <c r="AK77" s="186" t="s">
        <v>263</v>
      </c>
      <c r="AL77" s="187" t="s">
        <v>278</v>
      </c>
      <c r="AM77" s="156"/>
      <c r="AN77" s="126">
        <v>1</v>
      </c>
      <c r="AO77" s="131" t="s">
        <v>0</v>
      </c>
      <c r="AP77" s="126">
        <v>4</v>
      </c>
      <c r="AQ77" s="186" t="s">
        <v>274</v>
      </c>
      <c r="AR77" s="187" t="s">
        <v>274</v>
      </c>
      <c r="AS77" s="156"/>
      <c r="AT77" s="126">
        <v>0</v>
      </c>
      <c r="AU77" s="131" t="s">
        <v>0</v>
      </c>
      <c r="AV77" s="126">
        <v>1</v>
      </c>
      <c r="AW77" s="186" t="s">
        <v>276</v>
      </c>
      <c r="AX77" s="187" t="s">
        <v>278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256</v>
      </c>
      <c r="BJ77" s="187" t="s">
        <v>263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274</v>
      </c>
      <c r="BV77" s="187" t="s">
        <v>265</v>
      </c>
      <c r="BW77" s="156"/>
      <c r="BX77" s="126">
        <v>2</v>
      </c>
      <c r="BY77" s="131" t="s">
        <v>0</v>
      </c>
      <c r="BZ77" s="126">
        <v>0</v>
      </c>
      <c r="CA77" s="131" t="s">
        <v>278</v>
      </c>
      <c r="CB77" s="170" t="s">
        <v>272</v>
      </c>
      <c r="CC77" s="156"/>
      <c r="CD77" s="126">
        <v>2</v>
      </c>
      <c r="CE77" s="131" t="s">
        <v>0</v>
      </c>
      <c r="CF77" s="126">
        <v>3</v>
      </c>
      <c r="CG77" s="186" t="s">
        <v>256</v>
      </c>
      <c r="CH77" s="187" t="s">
        <v>263</v>
      </c>
      <c r="CI77" s="156"/>
      <c r="CJ77" s="126">
        <v>1</v>
      </c>
      <c r="CK77" s="131" t="s">
        <v>0</v>
      </c>
      <c r="CL77" s="126">
        <v>3</v>
      </c>
      <c r="CM77" s="186" t="s">
        <v>279</v>
      </c>
      <c r="CN77" s="187" t="s">
        <v>258</v>
      </c>
      <c r="CO77" s="156"/>
      <c r="CP77" s="126">
        <v>5</v>
      </c>
      <c r="CQ77" s="131" t="s">
        <v>0</v>
      </c>
      <c r="CR77" s="126">
        <v>3</v>
      </c>
      <c r="CS77" s="186" t="s">
        <v>276</v>
      </c>
      <c r="CT77" s="187" t="s">
        <v>274</v>
      </c>
      <c r="CU77" s="156"/>
      <c r="CV77" s="126">
        <v>2</v>
      </c>
      <c r="CW77" s="131" t="s">
        <v>0</v>
      </c>
      <c r="CX77" s="126">
        <v>0</v>
      </c>
      <c r="CY77" s="186" t="s">
        <v>274</v>
      </c>
      <c r="CZ77" s="187" t="s">
        <v>273</v>
      </c>
      <c r="DA77" s="156"/>
      <c r="DB77" s="126">
        <v>1</v>
      </c>
      <c r="DC77" s="131" t="s">
        <v>0</v>
      </c>
      <c r="DD77" s="126">
        <v>5</v>
      </c>
      <c r="DE77" s="186" t="s">
        <v>256</v>
      </c>
      <c r="DF77" s="187" t="s">
        <v>263</v>
      </c>
      <c r="DG77" s="156"/>
      <c r="DH77" s="126"/>
      <c r="DI77" s="131" t="s">
        <v>0</v>
      </c>
      <c r="DJ77" s="126"/>
      <c r="DK77" s="131"/>
      <c r="DL77" s="170"/>
      <c r="DM77" s="156"/>
      <c r="DN77" s="126"/>
      <c r="DO77" s="131" t="s">
        <v>0</v>
      </c>
      <c r="DP77" s="126"/>
      <c r="DQ77" s="131"/>
      <c r="DR77" s="170"/>
      <c r="DS77" s="156"/>
      <c r="DT77" s="126"/>
      <c r="DU77" s="131" t="s">
        <v>0</v>
      </c>
      <c r="DV77" s="126"/>
      <c r="DW77" s="131"/>
      <c r="DX77" s="170"/>
      <c r="DY77" s="156"/>
      <c r="DZ77" s="126"/>
      <c r="EA77" s="131" t="s">
        <v>0</v>
      </c>
      <c r="EB77" s="126"/>
      <c r="EC77" s="131"/>
      <c r="ED77" s="170"/>
      <c r="EE77" s="156"/>
      <c r="EF77" s="126"/>
      <c r="EG77" s="131" t="s">
        <v>0</v>
      </c>
      <c r="EH77" s="126"/>
      <c r="EI77" s="131"/>
      <c r="EJ77" s="170"/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330</v>
      </c>
      <c r="NV77" s="187" t="s">
        <v>330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249</v>
      </c>
      <c r="C78" s="125"/>
      <c r="D78" s="171">
        <v>2</v>
      </c>
      <c r="E78" s="176" t="s">
        <v>0</v>
      </c>
      <c r="F78" s="168">
        <v>3</v>
      </c>
      <c r="G78" s="177" t="s">
        <v>274</v>
      </c>
      <c r="H78" s="178" t="s">
        <v>278</v>
      </c>
      <c r="I78" s="25"/>
      <c r="J78" s="188"/>
      <c r="K78" s="188" t="s">
        <v>0</v>
      </c>
      <c r="L78" s="188"/>
      <c r="M78" s="186" t="s">
        <v>330</v>
      </c>
      <c r="N78" s="187" t="s">
        <v>330</v>
      </c>
      <c r="O78" s="149"/>
      <c r="P78" s="126">
        <v>3</v>
      </c>
      <c r="Q78" s="131" t="s">
        <v>0</v>
      </c>
      <c r="R78" s="126">
        <v>1</v>
      </c>
      <c r="S78" s="186" t="s">
        <v>276</v>
      </c>
      <c r="T78" s="187" t="s">
        <v>278</v>
      </c>
      <c r="U78" s="156"/>
      <c r="V78" s="126"/>
      <c r="W78" s="131" t="s">
        <v>0</v>
      </c>
      <c r="X78" s="126"/>
      <c r="Y78" s="186" t="s">
        <v>330</v>
      </c>
      <c r="Z78" s="187" t="s">
        <v>330</v>
      </c>
      <c r="AA78" s="156"/>
      <c r="AB78" s="126"/>
      <c r="AC78" s="131" t="s">
        <v>0</v>
      </c>
      <c r="AD78" s="126"/>
      <c r="AE78" s="186" t="s">
        <v>330</v>
      </c>
      <c r="AF78" s="187" t="s">
        <v>330</v>
      </c>
      <c r="AG78" s="156"/>
      <c r="AH78" s="126">
        <v>3</v>
      </c>
      <c r="AI78" s="131" t="s">
        <v>0</v>
      </c>
      <c r="AJ78" s="126">
        <v>0</v>
      </c>
      <c r="AK78" s="186" t="s">
        <v>278</v>
      </c>
      <c r="AL78" s="187" t="s">
        <v>274</v>
      </c>
      <c r="AM78" s="156"/>
      <c r="AN78" s="126">
        <v>0</v>
      </c>
      <c r="AO78" s="131" t="s">
        <v>0</v>
      </c>
      <c r="AP78" s="126">
        <v>3</v>
      </c>
      <c r="AQ78" s="186" t="s">
        <v>276</v>
      </c>
      <c r="AR78" s="187" t="s">
        <v>274</v>
      </c>
      <c r="AS78" s="156"/>
      <c r="AT78" s="126">
        <v>1</v>
      </c>
      <c r="AU78" s="131" t="s">
        <v>0</v>
      </c>
      <c r="AV78" s="126">
        <v>2</v>
      </c>
      <c r="AW78" s="186" t="s">
        <v>276</v>
      </c>
      <c r="AX78" s="187" t="s">
        <v>278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274</v>
      </c>
      <c r="BJ78" s="187" t="s">
        <v>278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276</v>
      </c>
      <c r="BV78" s="187" t="s">
        <v>274</v>
      </c>
      <c r="BW78" s="156"/>
      <c r="BX78" s="126">
        <v>3</v>
      </c>
      <c r="BY78" s="131" t="s">
        <v>0</v>
      </c>
      <c r="BZ78" s="126">
        <v>1</v>
      </c>
      <c r="CA78" s="131" t="s">
        <v>274</v>
      </c>
      <c r="CB78" s="170" t="s">
        <v>278</v>
      </c>
      <c r="CC78" s="156"/>
      <c r="CD78" s="126">
        <v>1</v>
      </c>
      <c r="CE78" s="131" t="s">
        <v>0</v>
      </c>
      <c r="CF78" s="126">
        <v>3</v>
      </c>
      <c r="CG78" s="186" t="s">
        <v>273</v>
      </c>
      <c r="CH78" s="187" t="s">
        <v>274</v>
      </c>
      <c r="CI78" s="156"/>
      <c r="CJ78" s="126">
        <v>0</v>
      </c>
      <c r="CK78" s="131" t="s">
        <v>0</v>
      </c>
      <c r="CL78" s="126">
        <v>2</v>
      </c>
      <c r="CM78" s="186" t="s">
        <v>276</v>
      </c>
      <c r="CN78" s="187" t="s">
        <v>275</v>
      </c>
      <c r="CO78" s="156"/>
      <c r="CP78" s="126">
        <v>2</v>
      </c>
      <c r="CQ78" s="131" t="s">
        <v>0</v>
      </c>
      <c r="CR78" s="126">
        <v>1</v>
      </c>
      <c r="CS78" s="186" t="s">
        <v>276</v>
      </c>
      <c r="CT78" s="187" t="s">
        <v>273</v>
      </c>
      <c r="CU78" s="156"/>
      <c r="CV78" s="126">
        <v>3</v>
      </c>
      <c r="CW78" s="131" t="s">
        <v>0</v>
      </c>
      <c r="CX78" s="126">
        <v>1</v>
      </c>
      <c r="CY78" s="186" t="s">
        <v>276</v>
      </c>
      <c r="CZ78" s="187" t="s">
        <v>273</v>
      </c>
      <c r="DA78" s="156"/>
      <c r="DB78" s="126">
        <v>0</v>
      </c>
      <c r="DC78" s="131" t="s">
        <v>0</v>
      </c>
      <c r="DD78" s="126">
        <v>3</v>
      </c>
      <c r="DE78" s="186" t="s">
        <v>276</v>
      </c>
      <c r="DF78" s="187" t="s">
        <v>274</v>
      </c>
      <c r="DG78" s="156"/>
      <c r="DH78" s="126"/>
      <c r="DI78" s="131" t="s">
        <v>0</v>
      </c>
      <c r="DJ78" s="126"/>
      <c r="DK78" s="131"/>
      <c r="DL78" s="170"/>
      <c r="DM78" s="156"/>
      <c r="DN78" s="126"/>
      <c r="DO78" s="131" t="s">
        <v>0</v>
      </c>
      <c r="DP78" s="126"/>
      <c r="DQ78" s="131"/>
      <c r="DR78" s="170"/>
      <c r="DS78" s="156"/>
      <c r="DT78" s="126"/>
      <c r="DU78" s="131" t="s">
        <v>0</v>
      </c>
      <c r="DV78" s="126"/>
      <c r="DW78" s="131"/>
      <c r="DX78" s="170"/>
      <c r="DY78" s="156"/>
      <c r="DZ78" s="126"/>
      <c r="EA78" s="131" t="s">
        <v>0</v>
      </c>
      <c r="EB78" s="126"/>
      <c r="EC78" s="131"/>
      <c r="ED78" s="170"/>
      <c r="EE78" s="156"/>
      <c r="EF78" s="126"/>
      <c r="EG78" s="131" t="s">
        <v>0</v>
      </c>
      <c r="EH78" s="126"/>
      <c r="EI78" s="131"/>
      <c r="EJ78" s="170"/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330</v>
      </c>
      <c r="NV78" s="187" t="s">
        <v>330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278</v>
      </c>
      <c r="H79" s="184" t="s">
        <v>269</v>
      </c>
      <c r="I79" s="25"/>
      <c r="J79" s="188">
        <v>1</v>
      </c>
      <c r="K79" s="188" t="s">
        <v>0</v>
      </c>
      <c r="L79" s="188">
        <v>4</v>
      </c>
      <c r="M79" s="186" t="s">
        <v>274</v>
      </c>
      <c r="N79" s="187" t="s">
        <v>260</v>
      </c>
      <c r="O79" s="149"/>
      <c r="P79" s="126">
        <v>4</v>
      </c>
      <c r="Q79" s="131" t="s">
        <v>0</v>
      </c>
      <c r="R79" s="126">
        <v>0</v>
      </c>
      <c r="S79" s="186" t="s">
        <v>274</v>
      </c>
      <c r="T79" s="187" t="s">
        <v>260</v>
      </c>
      <c r="U79" s="156"/>
      <c r="V79" s="126">
        <v>1</v>
      </c>
      <c r="W79" s="131" t="s">
        <v>0</v>
      </c>
      <c r="X79" s="126">
        <v>2</v>
      </c>
      <c r="Y79" s="186" t="s">
        <v>260</v>
      </c>
      <c r="Z79" s="187" t="s">
        <v>263</v>
      </c>
      <c r="AA79" s="156"/>
      <c r="AB79" s="126">
        <v>4</v>
      </c>
      <c r="AC79" s="131" t="s">
        <v>0</v>
      </c>
      <c r="AD79" s="126">
        <v>0</v>
      </c>
      <c r="AE79" s="193" t="s">
        <v>274</v>
      </c>
      <c r="AF79" s="194" t="s">
        <v>267</v>
      </c>
      <c r="AG79" s="156"/>
      <c r="AH79" s="126">
        <v>3</v>
      </c>
      <c r="AI79" s="131" t="s">
        <v>0</v>
      </c>
      <c r="AJ79" s="126">
        <v>1</v>
      </c>
      <c r="AK79" s="186" t="s">
        <v>263</v>
      </c>
      <c r="AL79" s="187" t="s">
        <v>274</v>
      </c>
      <c r="AM79" s="156"/>
      <c r="AN79" s="126">
        <v>0</v>
      </c>
      <c r="AO79" s="131" t="s">
        <v>0</v>
      </c>
      <c r="AP79" s="126">
        <v>2</v>
      </c>
      <c r="AQ79" s="186" t="s">
        <v>272</v>
      </c>
      <c r="AR79" s="187" t="s">
        <v>274</v>
      </c>
      <c r="AS79" s="156"/>
      <c r="AT79" s="126">
        <v>2</v>
      </c>
      <c r="AU79" s="131" t="s">
        <v>0</v>
      </c>
      <c r="AV79" s="126">
        <v>2</v>
      </c>
      <c r="AW79" s="186" t="s">
        <v>276</v>
      </c>
      <c r="AX79" s="187" t="s">
        <v>263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261</v>
      </c>
      <c r="BJ79" s="187" t="s">
        <v>263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274</v>
      </c>
      <c r="BV79" s="187" t="s">
        <v>263</v>
      </c>
      <c r="BW79" s="156"/>
      <c r="BX79" s="126">
        <v>4</v>
      </c>
      <c r="BY79" s="131" t="s">
        <v>0</v>
      </c>
      <c r="BZ79" s="126">
        <v>0</v>
      </c>
      <c r="CA79" s="131" t="s">
        <v>276</v>
      </c>
      <c r="CB79" s="170" t="s">
        <v>274</v>
      </c>
      <c r="CC79" s="156"/>
      <c r="CD79" s="126">
        <v>2</v>
      </c>
      <c r="CE79" s="131" t="s">
        <v>0</v>
      </c>
      <c r="CF79" s="126">
        <v>2</v>
      </c>
      <c r="CG79" s="186" t="s">
        <v>349</v>
      </c>
      <c r="CH79" s="187" t="s">
        <v>350</v>
      </c>
      <c r="CI79" s="156"/>
      <c r="CJ79" s="126">
        <v>0</v>
      </c>
      <c r="CK79" s="131" t="s">
        <v>0</v>
      </c>
      <c r="CL79" s="126">
        <v>3</v>
      </c>
      <c r="CM79" s="186" t="s">
        <v>276</v>
      </c>
      <c r="CN79" s="187" t="s">
        <v>257</v>
      </c>
      <c r="CO79" s="156"/>
      <c r="CP79" s="126">
        <v>3</v>
      </c>
      <c r="CQ79" s="131" t="s">
        <v>0</v>
      </c>
      <c r="CR79" s="126">
        <v>2</v>
      </c>
      <c r="CS79" s="186" t="s">
        <v>275</v>
      </c>
      <c r="CT79" s="187" t="s">
        <v>260</v>
      </c>
      <c r="CU79" s="156"/>
      <c r="CV79" s="126">
        <v>3</v>
      </c>
      <c r="CW79" s="131" t="s">
        <v>0</v>
      </c>
      <c r="CX79" s="126">
        <v>0</v>
      </c>
      <c r="CY79" s="186" t="s">
        <v>274</v>
      </c>
      <c r="CZ79" s="187" t="s">
        <v>263</v>
      </c>
      <c r="DA79" s="156"/>
      <c r="DB79" s="126"/>
      <c r="DC79" s="131" t="s">
        <v>0</v>
      </c>
      <c r="DD79" s="126"/>
      <c r="DE79" s="186" t="s">
        <v>330</v>
      </c>
      <c r="DF79" s="187" t="s">
        <v>330</v>
      </c>
      <c r="DG79" s="156"/>
      <c r="DH79" s="126"/>
      <c r="DI79" s="131" t="s">
        <v>0</v>
      </c>
      <c r="DJ79" s="126"/>
      <c r="DK79" s="131"/>
      <c r="DL79" s="170"/>
      <c r="DM79" s="156"/>
      <c r="DN79" s="126"/>
      <c r="DO79" s="131" t="s">
        <v>0</v>
      </c>
      <c r="DP79" s="126"/>
      <c r="DQ79" s="131"/>
      <c r="DR79" s="170"/>
      <c r="DS79" s="156"/>
      <c r="DT79" s="126"/>
      <c r="DU79" s="131" t="s">
        <v>0</v>
      </c>
      <c r="DV79" s="126"/>
      <c r="DW79" s="131"/>
      <c r="DX79" s="170"/>
      <c r="DY79" s="156"/>
      <c r="DZ79" s="126"/>
      <c r="EA79" s="131" t="s">
        <v>0</v>
      </c>
      <c r="EB79" s="126"/>
      <c r="EC79" s="131"/>
      <c r="ED79" s="170"/>
      <c r="EE79" s="156"/>
      <c r="EF79" s="126"/>
      <c r="EG79" s="131" t="s">
        <v>0</v>
      </c>
      <c r="EH79" s="126"/>
      <c r="EI79" s="131"/>
      <c r="EJ79" s="170"/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330</v>
      </c>
      <c r="NV79" s="187" t="s">
        <v>330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338</v>
      </c>
      <c r="C80" s="125"/>
      <c r="D80" s="171"/>
      <c r="E80" s="176" t="s">
        <v>0</v>
      </c>
      <c r="F80" s="168"/>
      <c r="G80" s="182" t="s">
        <v>330</v>
      </c>
      <c r="H80" s="183" t="s">
        <v>330</v>
      </c>
      <c r="I80" s="25"/>
      <c r="J80" s="188"/>
      <c r="K80" s="188" t="s">
        <v>0</v>
      </c>
      <c r="L80" s="188"/>
      <c r="M80" s="186" t="s">
        <v>330</v>
      </c>
      <c r="N80" s="187" t="s">
        <v>330</v>
      </c>
      <c r="O80" s="149"/>
      <c r="P80" s="126"/>
      <c r="Q80" s="131" t="s">
        <v>0</v>
      </c>
      <c r="R80" s="126"/>
      <c r="S80" s="186" t="s">
        <v>330</v>
      </c>
      <c r="T80" s="187" t="s">
        <v>330</v>
      </c>
      <c r="U80" s="156"/>
      <c r="V80" s="126"/>
      <c r="W80" s="131" t="s">
        <v>0</v>
      </c>
      <c r="X80" s="126"/>
      <c r="Y80" s="186" t="s">
        <v>330</v>
      </c>
      <c r="Z80" s="187" t="s">
        <v>330</v>
      </c>
      <c r="AA80" s="156"/>
      <c r="AB80" s="126"/>
      <c r="AC80" s="131" t="s">
        <v>0</v>
      </c>
      <c r="AD80" s="126"/>
      <c r="AE80" s="186" t="s">
        <v>330</v>
      </c>
      <c r="AF80" s="187" t="s">
        <v>330</v>
      </c>
      <c r="AG80" s="156"/>
      <c r="AH80" s="126">
        <v>2</v>
      </c>
      <c r="AI80" s="131" t="s">
        <v>0</v>
      </c>
      <c r="AJ80" s="126">
        <v>1</v>
      </c>
      <c r="AK80" s="186" t="s">
        <v>274</v>
      </c>
      <c r="AL80" s="187" t="s">
        <v>273</v>
      </c>
      <c r="AM80" s="156"/>
      <c r="AN80" s="126">
        <v>0</v>
      </c>
      <c r="AO80" s="131" t="s">
        <v>0</v>
      </c>
      <c r="AP80" s="126">
        <v>2</v>
      </c>
      <c r="AQ80" s="186" t="s">
        <v>276</v>
      </c>
      <c r="AR80" s="187" t="s">
        <v>274</v>
      </c>
      <c r="AS80" s="156"/>
      <c r="AT80" s="126"/>
      <c r="AU80" s="131" t="s">
        <v>0</v>
      </c>
      <c r="AV80" s="126"/>
      <c r="AW80" s="186" t="s">
        <v>330</v>
      </c>
      <c r="AX80" s="187" t="s">
        <v>330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278</v>
      </c>
      <c r="BJ80" s="187" t="s">
        <v>263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330</v>
      </c>
      <c r="BV80" s="187" t="s">
        <v>330</v>
      </c>
      <c r="BW80" s="156"/>
      <c r="BX80" s="126">
        <v>3</v>
      </c>
      <c r="BY80" s="131" t="s">
        <v>0</v>
      </c>
      <c r="BZ80" s="126">
        <v>2</v>
      </c>
      <c r="CA80" s="131" t="s">
        <v>275</v>
      </c>
      <c r="CB80" s="170" t="s">
        <v>266</v>
      </c>
      <c r="CC80" s="156"/>
      <c r="CD80" s="126">
        <v>1</v>
      </c>
      <c r="CE80" s="131" t="s">
        <v>0</v>
      </c>
      <c r="CF80" s="126">
        <v>2</v>
      </c>
      <c r="CG80" s="186" t="s">
        <v>275</v>
      </c>
      <c r="CH80" s="187" t="s">
        <v>274</v>
      </c>
      <c r="CI80" s="156"/>
      <c r="CJ80" s="126">
        <v>0</v>
      </c>
      <c r="CK80" s="131" t="s">
        <v>0</v>
      </c>
      <c r="CL80" s="126">
        <v>3</v>
      </c>
      <c r="CM80" s="186" t="s">
        <v>274</v>
      </c>
      <c r="CN80" s="187" t="s">
        <v>258</v>
      </c>
      <c r="CO80" s="156"/>
      <c r="CP80" s="126">
        <v>3</v>
      </c>
      <c r="CQ80" s="131" t="s">
        <v>0</v>
      </c>
      <c r="CR80" s="126">
        <v>2</v>
      </c>
      <c r="CS80" s="186" t="s">
        <v>274</v>
      </c>
      <c r="CT80" s="187" t="s">
        <v>318</v>
      </c>
      <c r="CU80" s="156"/>
      <c r="CV80" s="126">
        <v>2</v>
      </c>
      <c r="CW80" s="131" t="s">
        <v>0</v>
      </c>
      <c r="CX80" s="126">
        <v>0</v>
      </c>
      <c r="CY80" s="186" t="s">
        <v>274</v>
      </c>
      <c r="CZ80" s="187" t="s">
        <v>273</v>
      </c>
      <c r="DA80" s="156"/>
      <c r="DB80" s="126">
        <v>0</v>
      </c>
      <c r="DC80" s="131" t="s">
        <v>0</v>
      </c>
      <c r="DD80" s="126">
        <v>4</v>
      </c>
      <c r="DE80" s="186" t="s">
        <v>276</v>
      </c>
      <c r="DF80" s="187" t="s">
        <v>273</v>
      </c>
      <c r="DG80" s="156"/>
      <c r="DH80" s="126"/>
      <c r="DI80" s="131" t="s">
        <v>0</v>
      </c>
      <c r="DJ80" s="126"/>
      <c r="DK80" s="131"/>
      <c r="DL80" s="170"/>
      <c r="DM80" s="156"/>
      <c r="DN80" s="126"/>
      <c r="DO80" s="131" t="s">
        <v>0</v>
      </c>
      <c r="DP80" s="126"/>
      <c r="DQ80" s="131"/>
      <c r="DR80" s="170"/>
      <c r="DS80" s="156"/>
      <c r="DT80" s="126"/>
      <c r="DU80" s="131" t="s">
        <v>0</v>
      </c>
      <c r="DV80" s="126"/>
      <c r="DW80" s="131"/>
      <c r="DX80" s="170"/>
      <c r="DY80" s="156"/>
      <c r="DZ80" s="126"/>
      <c r="EA80" s="131" t="s">
        <v>0</v>
      </c>
      <c r="EB80" s="126"/>
      <c r="EC80" s="131"/>
      <c r="ED80" s="170"/>
      <c r="EE80" s="156"/>
      <c r="EF80" s="126"/>
      <c r="EG80" s="131" t="s">
        <v>0</v>
      </c>
      <c r="EH80" s="126"/>
      <c r="EI80" s="131"/>
      <c r="EJ80" s="170"/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330</v>
      </c>
      <c r="NV80" s="187" t="s">
        <v>330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274</v>
      </c>
      <c r="H81" s="198" t="s">
        <v>263</v>
      </c>
      <c r="I81" s="25"/>
      <c r="J81" s="188">
        <v>1</v>
      </c>
      <c r="K81" s="188" t="s">
        <v>0</v>
      </c>
      <c r="L81" s="188">
        <v>3</v>
      </c>
      <c r="M81" s="186" t="s">
        <v>276</v>
      </c>
      <c r="N81" s="187" t="s">
        <v>263</v>
      </c>
      <c r="O81" s="149"/>
      <c r="P81" s="126">
        <v>3</v>
      </c>
      <c r="Q81" s="131" t="s">
        <v>0</v>
      </c>
      <c r="R81" s="126">
        <v>1</v>
      </c>
      <c r="S81" s="186" t="s">
        <v>276</v>
      </c>
      <c r="T81" s="187" t="s">
        <v>263</v>
      </c>
      <c r="U81" s="156"/>
      <c r="V81" s="126">
        <v>1</v>
      </c>
      <c r="W81" s="131" t="s">
        <v>0</v>
      </c>
      <c r="X81" s="126">
        <v>3</v>
      </c>
      <c r="Y81" s="186" t="s">
        <v>274</v>
      </c>
      <c r="Z81" s="187" t="s">
        <v>263</v>
      </c>
      <c r="AA81" s="156"/>
      <c r="AB81" s="126">
        <v>2</v>
      </c>
      <c r="AC81" s="131" t="s">
        <v>0</v>
      </c>
      <c r="AD81" s="126">
        <v>1</v>
      </c>
      <c r="AE81" s="193" t="s">
        <v>274</v>
      </c>
      <c r="AF81" s="194" t="s">
        <v>263</v>
      </c>
      <c r="AG81" s="156"/>
      <c r="AH81" s="126">
        <v>2</v>
      </c>
      <c r="AI81" s="131" t="s">
        <v>0</v>
      </c>
      <c r="AJ81" s="126">
        <v>1</v>
      </c>
      <c r="AK81" s="186" t="s">
        <v>274</v>
      </c>
      <c r="AL81" s="187" t="s">
        <v>263</v>
      </c>
      <c r="AM81" s="156"/>
      <c r="AN81" s="126">
        <v>1</v>
      </c>
      <c r="AO81" s="131" t="s">
        <v>0</v>
      </c>
      <c r="AP81" s="126">
        <v>2</v>
      </c>
      <c r="AQ81" s="186" t="s">
        <v>276</v>
      </c>
      <c r="AR81" s="187" t="s">
        <v>272</v>
      </c>
      <c r="AS81" s="156"/>
      <c r="AT81" s="126">
        <v>1</v>
      </c>
      <c r="AU81" s="131" t="s">
        <v>0</v>
      </c>
      <c r="AV81" s="126">
        <v>3</v>
      </c>
      <c r="AW81" s="186" t="s">
        <v>274</v>
      </c>
      <c r="AX81" s="187" t="s">
        <v>263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274</v>
      </c>
      <c r="BJ81" s="187" t="s">
        <v>263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274</v>
      </c>
      <c r="BV81" s="187" t="s">
        <v>263</v>
      </c>
      <c r="BW81" s="156"/>
      <c r="BX81" s="126">
        <v>4</v>
      </c>
      <c r="BY81" s="131" t="s">
        <v>0</v>
      </c>
      <c r="BZ81" s="126">
        <v>0</v>
      </c>
      <c r="CA81" s="131" t="s">
        <v>274</v>
      </c>
      <c r="CB81" s="170" t="s">
        <v>266</v>
      </c>
      <c r="CC81" s="156"/>
      <c r="CD81" s="126">
        <v>1</v>
      </c>
      <c r="CE81" s="131" t="s">
        <v>0</v>
      </c>
      <c r="CF81" s="126">
        <v>2</v>
      </c>
      <c r="CG81" s="186" t="s">
        <v>275</v>
      </c>
      <c r="CH81" s="187" t="s">
        <v>274</v>
      </c>
      <c r="CI81" s="156"/>
      <c r="CJ81" s="126">
        <v>0</v>
      </c>
      <c r="CK81" s="131" t="s">
        <v>0</v>
      </c>
      <c r="CL81" s="126">
        <v>2</v>
      </c>
      <c r="CM81" s="186" t="s">
        <v>275</v>
      </c>
      <c r="CN81" s="187" t="s">
        <v>258</v>
      </c>
      <c r="CO81" s="156"/>
      <c r="CP81" s="126">
        <v>3</v>
      </c>
      <c r="CQ81" s="131" t="s">
        <v>0</v>
      </c>
      <c r="CR81" s="126">
        <v>2</v>
      </c>
      <c r="CS81" s="186" t="s">
        <v>275</v>
      </c>
      <c r="CT81" s="187" t="s">
        <v>274</v>
      </c>
      <c r="CU81" s="156"/>
      <c r="CV81" s="126">
        <v>2</v>
      </c>
      <c r="CW81" s="131" t="s">
        <v>0</v>
      </c>
      <c r="CX81" s="126">
        <v>1</v>
      </c>
      <c r="CY81" s="186" t="s">
        <v>276</v>
      </c>
      <c r="CZ81" s="187" t="s">
        <v>273</v>
      </c>
      <c r="DA81" s="156"/>
      <c r="DB81" s="126">
        <v>0</v>
      </c>
      <c r="DC81" s="131" t="s">
        <v>0</v>
      </c>
      <c r="DD81" s="126">
        <v>3</v>
      </c>
      <c r="DE81" s="186" t="s">
        <v>274</v>
      </c>
      <c r="DF81" s="187" t="s">
        <v>263</v>
      </c>
      <c r="DG81" s="156"/>
      <c r="DH81" s="126"/>
      <c r="DI81" s="131" t="s">
        <v>0</v>
      </c>
      <c r="DJ81" s="126"/>
      <c r="DK81" s="131"/>
      <c r="DL81" s="170"/>
      <c r="DM81" s="156"/>
      <c r="DN81" s="126"/>
      <c r="DO81" s="131" t="s">
        <v>0</v>
      </c>
      <c r="DP81" s="126"/>
      <c r="DQ81" s="131"/>
      <c r="DR81" s="170"/>
      <c r="DS81" s="156"/>
      <c r="DT81" s="126"/>
      <c r="DU81" s="131" t="s">
        <v>0</v>
      </c>
      <c r="DV81" s="126"/>
      <c r="DW81" s="131"/>
      <c r="DX81" s="170"/>
      <c r="DY81" s="156"/>
      <c r="DZ81" s="126"/>
      <c r="EA81" s="131" t="s">
        <v>0</v>
      </c>
      <c r="EB81" s="126"/>
      <c r="EC81" s="131"/>
      <c r="ED81" s="170"/>
      <c r="EE81" s="156"/>
      <c r="EF81" s="126"/>
      <c r="EG81" s="131" t="s">
        <v>0</v>
      </c>
      <c r="EH81" s="126"/>
      <c r="EI81" s="131"/>
      <c r="EJ81" s="170"/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330</v>
      </c>
      <c r="NV81" s="187" t="s">
        <v>330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333</v>
      </c>
      <c r="C82" s="125"/>
      <c r="D82" s="171"/>
      <c r="E82" s="176" t="s">
        <v>0</v>
      </c>
      <c r="F82" s="168"/>
      <c r="G82" s="182" t="s">
        <v>330</v>
      </c>
      <c r="H82" s="183" t="s">
        <v>330</v>
      </c>
      <c r="I82" s="25"/>
      <c r="J82" s="188">
        <v>1</v>
      </c>
      <c r="K82" s="188" t="s">
        <v>0</v>
      </c>
      <c r="L82" s="188">
        <v>3</v>
      </c>
      <c r="M82" s="186" t="s">
        <v>274</v>
      </c>
      <c r="N82" s="187" t="s">
        <v>263</v>
      </c>
      <c r="O82" s="149"/>
      <c r="P82" s="126"/>
      <c r="Q82" s="131" t="s">
        <v>0</v>
      </c>
      <c r="R82" s="126"/>
      <c r="S82" s="186" t="s">
        <v>330</v>
      </c>
      <c r="T82" s="187" t="s">
        <v>330</v>
      </c>
      <c r="U82" s="156"/>
      <c r="V82" s="126">
        <v>1</v>
      </c>
      <c r="W82" s="131" t="s">
        <v>0</v>
      </c>
      <c r="X82" s="126">
        <v>2</v>
      </c>
      <c r="Y82" s="186" t="s">
        <v>274</v>
      </c>
      <c r="Z82" s="187" t="s">
        <v>263</v>
      </c>
      <c r="AA82" s="156"/>
      <c r="AB82" s="126">
        <v>3</v>
      </c>
      <c r="AC82" s="131" t="s">
        <v>0</v>
      </c>
      <c r="AD82" s="126">
        <v>1</v>
      </c>
      <c r="AE82" s="197" t="s">
        <v>274</v>
      </c>
      <c r="AF82" s="198" t="s">
        <v>263</v>
      </c>
      <c r="AG82" s="156"/>
      <c r="AH82" s="126">
        <v>2</v>
      </c>
      <c r="AI82" s="131" t="s">
        <v>0</v>
      </c>
      <c r="AJ82" s="126">
        <v>1</v>
      </c>
      <c r="AK82" s="186" t="s">
        <v>274</v>
      </c>
      <c r="AL82" s="187" t="s">
        <v>263</v>
      </c>
      <c r="AM82" s="156"/>
      <c r="AN82" s="126"/>
      <c r="AO82" s="131" t="s">
        <v>0</v>
      </c>
      <c r="AP82" s="126"/>
      <c r="AQ82" s="186" t="s">
        <v>330</v>
      </c>
      <c r="AR82" s="187" t="s">
        <v>330</v>
      </c>
      <c r="AS82" s="156"/>
      <c r="AT82" s="126">
        <v>1</v>
      </c>
      <c r="AU82" s="131" t="s">
        <v>0</v>
      </c>
      <c r="AV82" s="126">
        <v>2</v>
      </c>
      <c r="AW82" s="186" t="s">
        <v>278</v>
      </c>
      <c r="AX82" s="187" t="s">
        <v>274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276</v>
      </c>
      <c r="BJ82" s="187" t="s">
        <v>274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274</v>
      </c>
      <c r="BV82" s="187" t="s">
        <v>278</v>
      </c>
      <c r="BW82" s="156"/>
      <c r="BX82" s="126">
        <v>3</v>
      </c>
      <c r="BY82" s="131" t="s">
        <v>0</v>
      </c>
      <c r="BZ82" s="126">
        <v>1</v>
      </c>
      <c r="CA82" s="131" t="s">
        <v>278</v>
      </c>
      <c r="CB82" s="170" t="s">
        <v>263</v>
      </c>
      <c r="CC82" s="156"/>
      <c r="CD82" s="126">
        <v>1</v>
      </c>
      <c r="CE82" s="131" t="s">
        <v>0</v>
      </c>
      <c r="CF82" s="126">
        <v>2</v>
      </c>
      <c r="CG82" s="186" t="s">
        <v>276</v>
      </c>
      <c r="CH82" s="187" t="s">
        <v>266</v>
      </c>
      <c r="CI82" s="156"/>
      <c r="CJ82" s="126">
        <v>1</v>
      </c>
      <c r="CK82" s="131" t="s">
        <v>0</v>
      </c>
      <c r="CL82" s="126">
        <v>3</v>
      </c>
      <c r="CM82" s="186" t="s">
        <v>276</v>
      </c>
      <c r="CN82" s="187" t="s">
        <v>266</v>
      </c>
      <c r="CO82" s="156"/>
      <c r="CP82" s="126">
        <v>1</v>
      </c>
      <c r="CQ82" s="131" t="s">
        <v>0</v>
      </c>
      <c r="CR82" s="126">
        <v>3</v>
      </c>
      <c r="CS82" s="186" t="s">
        <v>319</v>
      </c>
      <c r="CT82" s="187" t="s">
        <v>318</v>
      </c>
      <c r="CU82" s="156"/>
      <c r="CV82" s="126"/>
      <c r="CW82" s="131" t="s">
        <v>0</v>
      </c>
      <c r="CX82" s="126"/>
      <c r="CY82" s="186" t="s">
        <v>330</v>
      </c>
      <c r="CZ82" s="187" t="s">
        <v>330</v>
      </c>
      <c r="DA82" s="156"/>
      <c r="DB82" s="126">
        <v>1</v>
      </c>
      <c r="DC82" s="131" t="s">
        <v>0</v>
      </c>
      <c r="DD82" s="126">
        <v>4</v>
      </c>
      <c r="DE82" s="186" t="s">
        <v>274</v>
      </c>
      <c r="DF82" s="187" t="s">
        <v>263</v>
      </c>
      <c r="DG82" s="156"/>
      <c r="DH82" s="126"/>
      <c r="DI82" s="131" t="s">
        <v>0</v>
      </c>
      <c r="DJ82" s="126"/>
      <c r="DK82" s="131"/>
      <c r="DL82" s="170"/>
      <c r="DM82" s="156"/>
      <c r="DN82" s="126"/>
      <c r="DO82" s="131" t="s">
        <v>0</v>
      </c>
      <c r="DP82" s="126"/>
      <c r="DQ82" s="131"/>
      <c r="DR82" s="170"/>
      <c r="DS82" s="156"/>
      <c r="DT82" s="126"/>
      <c r="DU82" s="131" t="s">
        <v>0</v>
      </c>
      <c r="DV82" s="126"/>
      <c r="DW82" s="131"/>
      <c r="DX82" s="170"/>
      <c r="DY82" s="156"/>
      <c r="DZ82" s="126"/>
      <c r="EA82" s="131" t="s">
        <v>0</v>
      </c>
      <c r="EB82" s="126"/>
      <c r="EC82" s="131"/>
      <c r="ED82" s="170"/>
      <c r="EE82" s="156"/>
      <c r="EF82" s="126"/>
      <c r="EG82" s="131" t="s">
        <v>0</v>
      </c>
      <c r="EH82" s="126"/>
      <c r="EI82" s="131"/>
      <c r="EJ82" s="170"/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330</v>
      </c>
      <c r="NV82" s="187" t="s">
        <v>330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276</v>
      </c>
      <c r="H83" s="184" t="s">
        <v>274</v>
      </c>
      <c r="I83" s="25"/>
      <c r="J83" s="188"/>
      <c r="K83" s="188" t="s">
        <v>0</v>
      </c>
      <c r="L83" s="188"/>
      <c r="M83" s="186" t="s">
        <v>330</v>
      </c>
      <c r="N83" s="187" t="s">
        <v>330</v>
      </c>
      <c r="O83" s="149"/>
      <c r="P83" s="126">
        <v>3</v>
      </c>
      <c r="Q83" s="131" t="s">
        <v>0</v>
      </c>
      <c r="R83" s="126">
        <v>1</v>
      </c>
      <c r="S83" s="186" t="s">
        <v>276</v>
      </c>
      <c r="T83" s="187" t="s">
        <v>274</v>
      </c>
      <c r="U83" s="156"/>
      <c r="V83" s="126">
        <v>0</v>
      </c>
      <c r="W83" s="131" t="s">
        <v>0</v>
      </c>
      <c r="X83" s="126">
        <v>1</v>
      </c>
      <c r="Y83" s="186" t="s">
        <v>274</v>
      </c>
      <c r="Z83" s="187" t="s">
        <v>278</v>
      </c>
      <c r="AA83" s="156"/>
      <c r="AB83" s="126"/>
      <c r="AC83" s="131" t="s">
        <v>0</v>
      </c>
      <c r="AD83" s="126"/>
      <c r="AE83" s="186" t="s">
        <v>330</v>
      </c>
      <c r="AF83" s="187" t="s">
        <v>330</v>
      </c>
      <c r="AG83" s="156"/>
      <c r="AH83" s="126">
        <v>2</v>
      </c>
      <c r="AI83" s="131" t="s">
        <v>0</v>
      </c>
      <c r="AJ83" s="126">
        <v>0</v>
      </c>
      <c r="AK83" s="186" t="s">
        <v>278</v>
      </c>
      <c r="AL83" s="187" t="s">
        <v>274</v>
      </c>
      <c r="AM83" s="156"/>
      <c r="AN83" s="126">
        <v>0</v>
      </c>
      <c r="AO83" s="131" t="s">
        <v>0</v>
      </c>
      <c r="AP83" s="126">
        <v>2</v>
      </c>
      <c r="AQ83" s="186" t="s">
        <v>276</v>
      </c>
      <c r="AR83" s="187" t="s">
        <v>274</v>
      </c>
      <c r="AS83" s="156"/>
      <c r="AT83" s="126"/>
      <c r="AU83" s="131" t="s">
        <v>0</v>
      </c>
      <c r="AV83" s="126"/>
      <c r="AW83" s="186" t="s">
        <v>330</v>
      </c>
      <c r="AX83" s="187" t="s">
        <v>330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276</v>
      </c>
      <c r="BJ83" s="187" t="s">
        <v>278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330</v>
      </c>
      <c r="BV83" s="187" t="s">
        <v>330</v>
      </c>
      <c r="BW83" s="156"/>
      <c r="BX83" s="126"/>
      <c r="BY83" s="131" t="s">
        <v>0</v>
      </c>
      <c r="BZ83" s="126"/>
      <c r="CA83" s="186" t="s">
        <v>330</v>
      </c>
      <c r="CB83" s="187" t="s">
        <v>330</v>
      </c>
      <c r="CC83" s="156"/>
      <c r="CD83" s="126"/>
      <c r="CE83" s="131" t="s">
        <v>0</v>
      </c>
      <c r="CF83" s="126"/>
      <c r="CG83" s="186" t="s">
        <v>330</v>
      </c>
      <c r="CH83" s="187" t="s">
        <v>330</v>
      </c>
      <c r="CI83" s="156"/>
      <c r="CJ83" s="126"/>
      <c r="CK83" s="131" t="s">
        <v>0</v>
      </c>
      <c r="CL83" s="126"/>
      <c r="CM83" s="186" t="s">
        <v>330</v>
      </c>
      <c r="CN83" s="187" t="s">
        <v>330</v>
      </c>
      <c r="CO83" s="156"/>
      <c r="CP83" s="126"/>
      <c r="CQ83" s="131" t="s">
        <v>0</v>
      </c>
      <c r="CR83" s="126"/>
      <c r="CS83" s="186" t="s">
        <v>330</v>
      </c>
      <c r="CT83" s="187" t="s">
        <v>330</v>
      </c>
      <c r="CU83" s="156"/>
      <c r="CV83" s="126"/>
      <c r="CW83" s="131" t="s">
        <v>0</v>
      </c>
      <c r="CX83" s="126"/>
      <c r="CY83" s="186" t="s">
        <v>330</v>
      </c>
      <c r="CZ83" s="187" t="s">
        <v>330</v>
      </c>
      <c r="DA83" s="156"/>
      <c r="DB83" s="126"/>
      <c r="DC83" s="131" t="s">
        <v>0</v>
      </c>
      <c r="DD83" s="126"/>
      <c r="DE83" s="186" t="s">
        <v>330</v>
      </c>
      <c r="DF83" s="187" t="s">
        <v>330</v>
      </c>
      <c r="DG83" s="156"/>
      <c r="DH83" s="126"/>
      <c r="DI83" s="131" t="s">
        <v>0</v>
      </c>
      <c r="DJ83" s="126"/>
      <c r="DK83" s="131"/>
      <c r="DL83" s="170"/>
      <c r="DM83" s="156"/>
      <c r="DN83" s="126"/>
      <c r="DO83" s="131" t="s">
        <v>0</v>
      </c>
      <c r="DP83" s="126"/>
      <c r="DQ83" s="131"/>
      <c r="DR83" s="170"/>
      <c r="DS83" s="156"/>
      <c r="DT83" s="126"/>
      <c r="DU83" s="131" t="s">
        <v>0</v>
      </c>
      <c r="DV83" s="126"/>
      <c r="DW83" s="131"/>
      <c r="DX83" s="170"/>
      <c r="DY83" s="156"/>
      <c r="DZ83" s="126"/>
      <c r="EA83" s="131" t="s">
        <v>0</v>
      </c>
      <c r="EB83" s="126"/>
      <c r="EC83" s="131"/>
      <c r="ED83" s="170"/>
      <c r="EE83" s="156"/>
      <c r="EF83" s="126"/>
      <c r="EG83" s="131" t="s">
        <v>0</v>
      </c>
      <c r="EH83" s="126"/>
      <c r="EI83" s="131"/>
      <c r="EJ83" s="170"/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330</v>
      </c>
      <c r="NV83" s="187" t="s">
        <v>330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274</v>
      </c>
      <c r="H84" s="205" t="s">
        <v>263</v>
      </c>
      <c r="I84" s="25"/>
      <c r="J84" s="189">
        <v>0</v>
      </c>
      <c r="K84" s="190" t="s">
        <v>0</v>
      </c>
      <c r="L84" s="190">
        <v>3</v>
      </c>
      <c r="M84" s="190" t="s">
        <v>274</v>
      </c>
      <c r="N84" s="191" t="s">
        <v>263</v>
      </c>
      <c r="O84" s="149"/>
      <c r="P84" s="132">
        <v>2</v>
      </c>
      <c r="Q84" s="204" t="s">
        <v>0</v>
      </c>
      <c r="R84" s="133">
        <v>1</v>
      </c>
      <c r="S84" s="190" t="s">
        <v>274</v>
      </c>
      <c r="T84" s="191" t="s">
        <v>263</v>
      </c>
      <c r="U84" s="156"/>
      <c r="V84" s="132">
        <v>0</v>
      </c>
      <c r="W84" s="204" t="s">
        <v>0</v>
      </c>
      <c r="X84" s="133">
        <v>2</v>
      </c>
      <c r="Y84" s="190" t="s">
        <v>274</v>
      </c>
      <c r="Z84" s="191" t="s">
        <v>263</v>
      </c>
      <c r="AA84" s="156"/>
      <c r="AB84" s="132">
        <v>2</v>
      </c>
      <c r="AC84" s="204" t="s">
        <v>0</v>
      </c>
      <c r="AD84" s="133">
        <v>0</v>
      </c>
      <c r="AE84" s="204" t="s">
        <v>274</v>
      </c>
      <c r="AF84" s="205" t="s">
        <v>278</v>
      </c>
      <c r="AG84" s="156"/>
      <c r="AH84" s="132">
        <v>3</v>
      </c>
      <c r="AI84" s="204" t="s">
        <v>0</v>
      </c>
      <c r="AJ84" s="133">
        <v>1</v>
      </c>
      <c r="AK84" s="190" t="s">
        <v>278</v>
      </c>
      <c r="AL84" s="191" t="s">
        <v>273</v>
      </c>
      <c r="AM84" s="156"/>
      <c r="AN84" s="132"/>
      <c r="AO84" s="204" t="s">
        <v>0</v>
      </c>
      <c r="AP84" s="133"/>
      <c r="AQ84" s="190" t="s">
        <v>330</v>
      </c>
      <c r="AR84" s="191" t="s">
        <v>330</v>
      </c>
      <c r="AS84" s="156"/>
      <c r="AT84" s="132"/>
      <c r="AU84" s="204" t="s">
        <v>0</v>
      </c>
      <c r="AV84" s="133"/>
      <c r="AW84" s="190" t="s">
        <v>330</v>
      </c>
      <c r="AX84" s="191" t="s">
        <v>330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330</v>
      </c>
      <c r="BJ84" s="191" t="s">
        <v>330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330</v>
      </c>
      <c r="BV84" s="191" t="s">
        <v>330</v>
      </c>
      <c r="BW84" s="156"/>
      <c r="BX84" s="132"/>
      <c r="BY84" s="204" t="s">
        <v>0</v>
      </c>
      <c r="BZ84" s="133"/>
      <c r="CA84" s="190" t="s">
        <v>330</v>
      </c>
      <c r="CB84" s="191" t="s">
        <v>330</v>
      </c>
      <c r="CC84" s="156"/>
      <c r="CD84" s="132"/>
      <c r="CE84" s="204" t="s">
        <v>0</v>
      </c>
      <c r="CF84" s="133"/>
      <c r="CG84" s="190" t="s">
        <v>330</v>
      </c>
      <c r="CH84" s="191" t="s">
        <v>330</v>
      </c>
      <c r="CI84" s="156"/>
      <c r="CJ84" s="132"/>
      <c r="CK84" s="204" t="s">
        <v>0</v>
      </c>
      <c r="CL84" s="133"/>
      <c r="CM84" s="190" t="s">
        <v>330</v>
      </c>
      <c r="CN84" s="191" t="s">
        <v>330</v>
      </c>
      <c r="CO84" s="156"/>
      <c r="CP84" s="132"/>
      <c r="CQ84" s="204" t="s">
        <v>0</v>
      </c>
      <c r="CR84" s="133"/>
      <c r="CS84" s="190" t="s">
        <v>330</v>
      </c>
      <c r="CT84" s="191" t="s">
        <v>330</v>
      </c>
      <c r="CU84" s="156"/>
      <c r="CV84" s="132"/>
      <c r="CW84" s="204" t="s">
        <v>0</v>
      </c>
      <c r="CX84" s="133"/>
      <c r="CY84" s="190" t="s">
        <v>330</v>
      </c>
      <c r="CZ84" s="191" t="s">
        <v>330</v>
      </c>
      <c r="DA84" s="156"/>
      <c r="DB84" s="132"/>
      <c r="DC84" s="204" t="s">
        <v>0</v>
      </c>
      <c r="DD84" s="133"/>
      <c r="DE84" s="190" t="s">
        <v>330</v>
      </c>
      <c r="DF84" s="191" t="s">
        <v>330</v>
      </c>
      <c r="DG84" s="156"/>
      <c r="DH84" s="132"/>
      <c r="DI84" s="204" t="s">
        <v>0</v>
      </c>
      <c r="DJ84" s="133"/>
      <c r="DK84" s="204"/>
      <c r="DL84" s="205"/>
      <c r="DM84" s="156"/>
      <c r="DN84" s="132"/>
      <c r="DO84" s="204" t="s">
        <v>0</v>
      </c>
      <c r="DP84" s="133"/>
      <c r="DQ84" s="204"/>
      <c r="DR84" s="205"/>
      <c r="DS84" s="156"/>
      <c r="DT84" s="132"/>
      <c r="DU84" s="204" t="s">
        <v>0</v>
      </c>
      <c r="DV84" s="133"/>
      <c r="DW84" s="204"/>
      <c r="DX84" s="205"/>
      <c r="DY84" s="156"/>
      <c r="DZ84" s="132"/>
      <c r="EA84" s="204" t="s">
        <v>0</v>
      </c>
      <c r="EB84" s="133"/>
      <c r="EC84" s="204"/>
      <c r="ED84" s="205"/>
      <c r="EE84" s="156"/>
      <c r="EF84" s="132"/>
      <c r="EG84" s="204" t="s">
        <v>0</v>
      </c>
      <c r="EH84" s="133"/>
      <c r="EI84" s="204"/>
      <c r="EJ84" s="205"/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330</v>
      </c>
      <c r="NV84" s="191" t="s">
        <v>330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CA81" activePane="bottomRight" state="frozen"/>
      <selection pane="topRight" activeCell="D1" sqref="D1"/>
      <selection pane="bottomLeft" activeCell="A12" sqref="A12"/>
      <selection pane="bottomRight" activeCell="DV6" sqref="DV6:DX6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5" width="4.28515625" style="20" customWidth="1"/>
    <col min="136" max="136" width="0.85546875" style="20" customWidth="1"/>
    <col min="137" max="142" width="4.28515625" style="20" customWidth="1"/>
    <col min="143" max="143" width="0.85546875" style="20" customWidth="1"/>
    <col min="144" max="149" width="4.28515625" style="20" customWidth="1"/>
    <col min="150" max="150" width="0.85546875" style="20" customWidth="1"/>
    <col min="151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 x14ac:dyDescent="0.2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44846.875</v>
      </c>
      <c r="CY2" s="232"/>
      <c r="CZ2" s="232"/>
      <c r="DA2" s="232"/>
      <c r="DB2" s="321"/>
      <c r="DC2" s="322"/>
      <c r="DD2" s="21"/>
      <c r="DE2" s="257">
        <f>Tipy!CP2</f>
        <v>44850.729166666664</v>
      </c>
      <c r="DF2" s="258"/>
      <c r="DG2" s="258"/>
      <c r="DH2" s="258"/>
      <c r="DI2" s="301"/>
      <c r="DJ2" s="320"/>
      <c r="DK2" s="21"/>
      <c r="DL2" s="257">
        <f>Tipy!CV2</f>
        <v>44853.854166666664</v>
      </c>
      <c r="DM2" s="258"/>
      <c r="DN2" s="258"/>
      <c r="DO2" s="258"/>
      <c r="DP2" s="301"/>
      <c r="DQ2" s="320"/>
      <c r="DR2" s="21"/>
      <c r="DS2" s="257">
        <f>Tipy!DB2</f>
        <v>44856.5625</v>
      </c>
      <c r="DT2" s="258"/>
      <c r="DU2" s="258"/>
      <c r="DV2" s="258"/>
      <c r="DW2" s="301"/>
      <c r="DX2" s="320"/>
      <c r="DY2" s="21"/>
      <c r="DZ2" s="231">
        <f>Tipy!DH2</f>
        <v>44860.875</v>
      </c>
      <c r="EA2" s="232"/>
      <c r="EB2" s="232"/>
      <c r="EC2" s="232"/>
      <c r="ED2" s="321"/>
      <c r="EE2" s="322"/>
      <c r="EF2" s="21"/>
      <c r="EG2" s="257">
        <f>Tipy!DN2</f>
        <v>44863.864583333336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44870.729166666664</v>
      </c>
      <c r="EV2" s="258"/>
      <c r="EW2" s="258"/>
      <c r="EX2" s="258"/>
      <c r="EY2" s="301"/>
      <c r="EZ2" s="320"/>
      <c r="FA2" s="21"/>
      <c r="FB2" s="241">
        <f>Tipy!EF2</f>
        <v>44872.666666666664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44914.666666666664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 x14ac:dyDescent="0.25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341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>Rangers (V)</v>
      </c>
      <c r="CY3" s="234"/>
      <c r="CZ3" s="234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33" t="str">
        <f>IF(Tipy!DH3="","",Tipy!DH3)</f>
        <v>Ajax (V)</v>
      </c>
      <c r="EA3" s="234"/>
      <c r="EB3" s="234"/>
      <c r="EC3" s="22"/>
      <c r="ED3" s="23" t="s">
        <v>0</v>
      </c>
      <c r="EE3" s="24"/>
      <c r="EF3" s="25"/>
      <c r="EG3" s="235" t="str">
        <f>Tipy!DN3</f>
        <v>Leeds (D)</v>
      </c>
      <c r="EH3" s="236"/>
      <c r="EI3" s="236"/>
      <c r="EJ3" s="26"/>
      <c r="EK3" s="27" t="s">
        <v>0</v>
      </c>
      <c r="EL3" s="28"/>
      <c r="EM3" s="25"/>
      <c r="EN3" s="233" t="str">
        <f>IF(Tipy!DT3="","",Tipy!DT3)</f>
        <v>Neapol (D)</v>
      </c>
      <c r="EO3" s="234"/>
      <c r="EP3" s="234"/>
      <c r="EQ3" s="22"/>
      <c r="ER3" s="23" t="s">
        <v>0</v>
      </c>
      <c r="ES3" s="24"/>
      <c r="ET3" s="25"/>
      <c r="EU3" s="235" t="str">
        <f>Tipy!DZ3</f>
        <v>Spurs (V)</v>
      </c>
      <c r="EV3" s="236"/>
      <c r="EW3" s="236"/>
      <c r="EX3" s="26"/>
      <c r="EY3" s="27" t="s">
        <v>0</v>
      </c>
      <c r="EZ3" s="28"/>
      <c r="FA3" s="25"/>
      <c r="FB3" s="243" t="str">
        <f>IF(Tipy!EF3="","",Tipy!EF3)</f>
        <v/>
      </c>
      <c r="FC3" s="244"/>
      <c r="FD3" s="244"/>
      <c r="FE3" s="55"/>
      <c r="FF3" s="56" t="s">
        <v>0</v>
      </c>
      <c r="FG3" s="57"/>
      <c r="FH3" s="25"/>
      <c r="FI3" s="235" t="str">
        <f>Tipy!EL3</f>
        <v>Saints (D)</v>
      </c>
      <c r="FJ3" s="236"/>
      <c r="FK3" s="236"/>
      <c r="FL3" s="26"/>
      <c r="FM3" s="27" t="s">
        <v>0</v>
      </c>
      <c r="FN3" s="28"/>
      <c r="FO3" s="25"/>
      <c r="FP3" s="243" t="str">
        <f>IF(Tipy!ER3="","",Tipy!ER3)</f>
        <v/>
      </c>
      <c r="FQ3" s="244"/>
      <c r="FR3" s="244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 x14ac:dyDescent="0.25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 x14ac:dyDescent="0.2">
      <c r="A6" s="336"/>
      <c r="B6" s="336"/>
      <c r="C6" s="336"/>
      <c r="D6" s="307" t="s">
        <v>263</v>
      </c>
      <c r="E6" s="340"/>
      <c r="F6" s="309"/>
      <c r="G6" s="340" t="s">
        <v>274</v>
      </c>
      <c r="H6" s="340"/>
      <c r="I6" s="310"/>
      <c r="J6" s="210"/>
      <c r="K6" s="307" t="s">
        <v>276</v>
      </c>
      <c r="L6" s="308"/>
      <c r="M6" s="309"/>
      <c r="N6" s="308" t="s">
        <v>274</v>
      </c>
      <c r="O6" s="308"/>
      <c r="P6" s="310"/>
      <c r="Q6" s="211"/>
      <c r="R6" s="323" t="s">
        <v>278</v>
      </c>
      <c r="S6" s="324"/>
      <c r="T6" s="325"/>
      <c r="U6" s="326" t="s">
        <v>267</v>
      </c>
      <c r="V6" s="324"/>
      <c r="W6" s="327"/>
      <c r="X6" s="211"/>
      <c r="Y6" s="307" t="s">
        <v>274</v>
      </c>
      <c r="Z6" s="308"/>
      <c r="AA6" s="309"/>
      <c r="AB6" s="308" t="s">
        <v>277</v>
      </c>
      <c r="AC6" s="308"/>
      <c r="AD6" s="310"/>
      <c r="AE6" s="211"/>
      <c r="AF6" s="313" t="s">
        <v>278</v>
      </c>
      <c r="AG6" s="314"/>
      <c r="AH6" s="315"/>
      <c r="AI6" s="314" t="s">
        <v>273</v>
      </c>
      <c r="AJ6" s="314"/>
      <c r="AK6" s="316"/>
      <c r="AL6" s="211"/>
      <c r="AM6" s="307" t="s">
        <v>273</v>
      </c>
      <c r="AN6" s="308"/>
      <c r="AO6" s="309"/>
      <c r="AP6" s="308" t="s">
        <v>274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278</v>
      </c>
      <c r="BB6" s="308"/>
      <c r="BC6" s="309"/>
      <c r="BD6" s="308" t="s">
        <v>260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274</v>
      </c>
      <c r="BP6" s="286"/>
      <c r="BQ6" s="287"/>
      <c r="BR6" s="286" t="s">
        <v>275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273</v>
      </c>
      <c r="CD6" s="286"/>
      <c r="CE6" s="287"/>
      <c r="CF6" s="286" t="s">
        <v>274</v>
      </c>
      <c r="CG6" s="286"/>
      <c r="CH6" s="288"/>
      <c r="CI6" s="149"/>
      <c r="CJ6" s="289" t="s">
        <v>263</v>
      </c>
      <c r="CK6" s="290"/>
      <c r="CL6" s="291"/>
      <c r="CM6" s="290"/>
      <c r="CN6" s="290"/>
      <c r="CO6" s="292"/>
      <c r="CP6" s="149"/>
      <c r="CQ6" s="285" t="s">
        <v>351</v>
      </c>
      <c r="CR6" s="286"/>
      <c r="CS6" s="287"/>
      <c r="CT6" s="286" t="s">
        <v>353</v>
      </c>
      <c r="CU6" s="286"/>
      <c r="CV6" s="288"/>
      <c r="CW6" s="149"/>
      <c r="CX6" s="285" t="s">
        <v>273</v>
      </c>
      <c r="CY6" s="286"/>
      <c r="CZ6" s="287"/>
      <c r="DA6" s="286" t="s">
        <v>258</v>
      </c>
      <c r="DB6" s="286"/>
      <c r="DC6" s="288"/>
      <c r="DD6" s="149"/>
      <c r="DE6" s="285" t="s">
        <v>274</v>
      </c>
      <c r="DF6" s="286"/>
      <c r="DG6" s="287"/>
      <c r="DH6" s="286" t="s">
        <v>253</v>
      </c>
      <c r="DI6" s="286"/>
      <c r="DJ6" s="288"/>
      <c r="DK6" s="149"/>
      <c r="DL6" s="289" t="s">
        <v>276</v>
      </c>
      <c r="DM6" s="290"/>
      <c r="DN6" s="291"/>
      <c r="DO6" s="290" t="s">
        <v>258</v>
      </c>
      <c r="DP6" s="290"/>
      <c r="DQ6" s="292"/>
      <c r="DR6" s="149"/>
      <c r="DS6" s="285" t="s">
        <v>361</v>
      </c>
      <c r="DT6" s="286"/>
      <c r="DU6" s="287"/>
      <c r="DV6" s="286"/>
      <c r="DW6" s="286"/>
      <c r="DX6" s="288"/>
      <c r="DY6" s="149"/>
      <c r="DZ6" s="285"/>
      <c r="EA6" s="286"/>
      <c r="EB6" s="287"/>
      <c r="EC6" s="286"/>
      <c r="ED6" s="286"/>
      <c r="EE6" s="288"/>
      <c r="EF6" s="149"/>
      <c r="EG6" s="285"/>
      <c r="EH6" s="286"/>
      <c r="EI6" s="287"/>
      <c r="EJ6" s="286"/>
      <c r="EK6" s="286"/>
      <c r="EL6" s="288"/>
      <c r="EM6" s="149"/>
      <c r="EN6" s="289"/>
      <c r="EO6" s="290"/>
      <c r="EP6" s="291"/>
      <c r="EQ6" s="290"/>
      <c r="ER6" s="290"/>
      <c r="ES6" s="292"/>
      <c r="ET6" s="149"/>
      <c r="EU6" s="285"/>
      <c r="EV6" s="286"/>
      <c r="EW6" s="287"/>
      <c r="EX6" s="286"/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/>
      <c r="FJ6" s="286"/>
      <c r="FK6" s="287"/>
      <c r="FL6" s="286"/>
      <c r="FM6" s="286"/>
      <c r="FN6" s="288"/>
      <c r="FO6" s="149"/>
      <c r="FP6" s="289"/>
      <c r="FQ6" s="290"/>
      <c r="FR6" s="291"/>
      <c r="FS6" s="290"/>
      <c r="FT6" s="290"/>
      <c r="FU6" s="292"/>
      <c r="FV6" s="149"/>
      <c r="FW6" s="285"/>
      <c r="FX6" s="286"/>
      <c r="FY6" s="287"/>
      <c r="FZ6" s="286"/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 x14ac:dyDescent="0.2">
      <c r="A7" s="336"/>
      <c r="B7" s="336"/>
      <c r="C7" s="336"/>
      <c r="D7" s="307" t="s">
        <v>274</v>
      </c>
      <c r="E7" s="340"/>
      <c r="F7" s="309"/>
      <c r="G7" s="340"/>
      <c r="H7" s="340"/>
      <c r="I7" s="310"/>
      <c r="J7" s="210"/>
      <c r="K7" s="307" t="s">
        <v>274</v>
      </c>
      <c r="L7" s="308"/>
      <c r="M7" s="309"/>
      <c r="N7" s="308" t="s">
        <v>276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256</v>
      </c>
      <c r="AG7" s="314"/>
      <c r="AH7" s="315"/>
      <c r="AI7" s="314" t="s">
        <v>260</v>
      </c>
      <c r="AJ7" s="314"/>
      <c r="AK7" s="316"/>
      <c r="AL7" s="212"/>
      <c r="AM7" s="307" t="s">
        <v>277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342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261</v>
      </c>
      <c r="BP7" s="286"/>
      <c r="BQ7" s="287"/>
      <c r="BR7" s="286" t="s">
        <v>258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278</v>
      </c>
      <c r="CG7" s="286"/>
      <c r="CH7" s="288"/>
      <c r="CI7" s="142"/>
      <c r="CJ7" s="289" t="s">
        <v>274</v>
      </c>
      <c r="CK7" s="290"/>
      <c r="CL7" s="291"/>
      <c r="CM7" s="290"/>
      <c r="CN7" s="290"/>
      <c r="CO7" s="292"/>
      <c r="CP7" s="142"/>
      <c r="CQ7" s="285" t="s">
        <v>276</v>
      </c>
      <c r="CR7" s="286"/>
      <c r="CS7" s="287"/>
      <c r="CT7" s="286" t="s">
        <v>278</v>
      </c>
      <c r="CU7" s="286"/>
      <c r="CV7" s="288"/>
      <c r="CW7" s="142"/>
      <c r="CX7" s="285" t="s">
        <v>276</v>
      </c>
      <c r="CY7" s="286"/>
      <c r="CZ7" s="287"/>
      <c r="DA7" s="286" t="s">
        <v>257</v>
      </c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/>
      <c r="EA7" s="286"/>
      <c r="EB7" s="287"/>
      <c r="EC7" s="286"/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/>
      <c r="EO7" s="290"/>
      <c r="EP7" s="291"/>
      <c r="EQ7" s="290"/>
      <c r="ER7" s="290"/>
      <c r="ES7" s="292"/>
      <c r="ET7" s="142"/>
      <c r="EU7" s="285"/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/>
      <c r="FJ7" s="286"/>
      <c r="FK7" s="287"/>
      <c r="FL7" s="286"/>
      <c r="FM7" s="286"/>
      <c r="FN7" s="288"/>
      <c r="FO7" s="142"/>
      <c r="FP7" s="289"/>
      <c r="FQ7" s="290"/>
      <c r="FR7" s="291"/>
      <c r="FS7" s="290"/>
      <c r="FT7" s="290"/>
      <c r="FU7" s="292"/>
      <c r="FV7" s="142"/>
      <c r="FW7" s="285"/>
      <c r="FX7" s="286"/>
      <c r="FY7" s="287"/>
      <c r="FZ7" s="286"/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 x14ac:dyDescent="0.2">
      <c r="A8" s="336"/>
      <c r="B8" s="336"/>
      <c r="C8" s="336"/>
      <c r="D8" s="307" t="s">
        <v>276</v>
      </c>
      <c r="E8" s="340"/>
      <c r="F8" s="309"/>
      <c r="G8" s="340" t="s">
        <v>260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277</v>
      </c>
      <c r="AG8" s="314"/>
      <c r="AH8" s="315"/>
      <c r="AI8" s="314" t="s">
        <v>258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347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350</v>
      </c>
      <c r="CR8" s="286"/>
      <c r="CS8" s="287"/>
      <c r="CT8" s="286" t="s">
        <v>351</v>
      </c>
      <c r="CU8" s="286"/>
      <c r="CV8" s="288"/>
      <c r="CW8" s="142"/>
      <c r="CX8" s="285" t="s">
        <v>274</v>
      </c>
      <c r="CY8" s="286"/>
      <c r="CZ8" s="287"/>
      <c r="DA8" s="286" t="s">
        <v>273</v>
      </c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/>
      <c r="EA8" s="286"/>
      <c r="EB8" s="287"/>
      <c r="EC8" s="286"/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/>
      <c r="FQ8" s="290"/>
      <c r="FR8" s="291"/>
      <c r="FS8" s="290"/>
      <c r="FT8" s="290"/>
      <c r="FU8" s="292"/>
      <c r="FV8" s="142"/>
      <c r="FW8" s="285"/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 x14ac:dyDescent="0.25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273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273</v>
      </c>
      <c r="CR9" s="294"/>
      <c r="CS9" s="297"/>
      <c r="CT9" s="293" t="s">
        <v>275</v>
      </c>
      <c r="CU9" s="294"/>
      <c r="CV9" s="295"/>
      <c r="CW9" s="149"/>
      <c r="CX9" s="296" t="s">
        <v>272</v>
      </c>
      <c r="CY9" s="294"/>
      <c r="CZ9" s="297"/>
      <c r="DA9" s="293" t="s">
        <v>275</v>
      </c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 x14ac:dyDescent="0.25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 t="str">
        <f>IF(ISBLANK($EE$3),"",IF(ISBLANK(Tipy!DH6),0,IF(AND(Tipy!DH6=Výsledky!$EC$3,Tipy!DJ6=Výsledky!$EE$3),60,0)))</f>
        <v/>
      </c>
      <c r="EA12" s="126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26" t="str">
        <f>IF(ISBLANK($EE$3),"",IF(OR(Tipy!DK6=Výsledky!$DZ$6,Tipy!DK6=Výsledky!$DZ$7,Tipy!DK6=Výsledky!$DZ$8,Tipy!DK6=Výsledky!$DZ$9),IF(VLOOKUP(Tipy!DK6,'Kategórie hráčov'!$A$2:$B$55,2,FALSE)=30,30,20),0))</f>
        <v/>
      </c>
      <c r="EC12" s="126" t="str">
        <f>IF(ISBLANK($EE$3),"",IF(OR(Tipy!DL6=Výsledky!$EC$6,Tipy!DL6=Výsledky!$EC$7,Tipy!DL6=Výsledky!$EC$8,Tipy!DL6=Výsledky!$EC$9),IF(VLOOKUP(Tipy!DL6,'Kategórie hráčov'!$A$2:$B$55,2,FALSE)=30,30,20),0))</f>
        <v/>
      </c>
      <c r="ED12" s="127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0" t="str">
        <f>IF(ISBLANK($EE$3),"",IF(ISBLANK(Tipy!DH6),"-",SUM(DZ12:ED12)))</f>
        <v/>
      </c>
      <c r="EF12" s="129"/>
      <c r="EG12" s="126" t="str">
        <f>IF(ISBLANK($EL$3),"",IF(ISBLANK(Tipy!DN6),0,IF(AND(Tipy!DN6=Výsledky!$EJ$3,Tipy!DP6=Výsledky!$EL$3),60,0)))</f>
        <v/>
      </c>
      <c r="EH12" s="126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26" t="str">
        <f>IF(ISBLANK($EL$3),"",IF(OR(Tipy!DQ6=Výsledky!$EG$6,Tipy!DQ6=Výsledky!$EG$7,Tipy!DQ6=Výsledky!$EG$8,Tipy!DQ6=Výsledky!$EG$9),IF(VLOOKUP(Tipy!DQ6,'Kategórie hráčov'!$A$2:$B$55,2,FALSE)=30,30,20),0))</f>
        <v/>
      </c>
      <c r="EJ12" s="126" t="str">
        <f>IF(ISBLANK($EL$3),"",IF(OR(Tipy!DR6=Výsledky!$EJ$6,Tipy!DR6=Výsledky!$EJ$7,Tipy!DR6=Výsledky!$EJ$8,Tipy!DR6=Výsledky!$EJ$9),IF(VLOOKUP(Tipy!DR6,'Kategórie hráčov'!$A$2:$B$55,2,FALSE)=30,30,20),0))</f>
        <v/>
      </c>
      <c r="EK12" s="127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0" t="str">
        <f>IF(ISBLANK($EL$3),"",IF(ISBLANK(Tipy!DN6),"-",SUM(EG12:EK12)))</f>
        <v/>
      </c>
      <c r="EM12" s="129"/>
      <c r="EN12" s="126" t="str">
        <f>IF(ISBLANK($ES$3),"",IF(ISBLANK(Tipy!DT6),0,IF(AND(Tipy!DT6=Výsledky!$EQ$3,Tipy!DV6=Výsledky!$ES$3),60,0)))</f>
        <v/>
      </c>
      <c r="EO12" s="126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26" t="str">
        <f>IF(ISBLANK($ES$3),"",IF(OR(Tipy!DW6=Výsledky!$EN$6,Tipy!DW6=Výsledky!$EN$7,Tipy!DW6=Výsledky!$EN$8,Tipy!DW6=Výsledky!$EN$9),IF(VLOOKUP(Tipy!DW6,'Kategórie hráčov'!$A$2:$B$55,2,FALSE)=30,30,20),0))</f>
        <v/>
      </c>
      <c r="EQ12" s="126" t="str">
        <f>IF(ISBLANK($ES$3),"",IF(OR(Tipy!DX6=Výsledky!$EQ$6,Tipy!DX6=Výsledky!$EQ$7,Tipy!DX6=Výsledky!$EQ$8,Tipy!DX6=Výsledky!$EQ$9),IF(VLOOKUP(Tipy!DX6,'Kategórie hráčov'!$A$2:$B$55,2,FALSE)=30,30,20),0))</f>
        <v/>
      </c>
      <c r="ER12" s="127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0" t="str">
        <f>IF(ISBLANK($ES$3),"",IF(ISBLANK(Tipy!DT6),"-",SUM(EN12:ER12)))</f>
        <v/>
      </c>
      <c r="ET12" s="129"/>
      <c r="EU12" s="126" t="str">
        <f>IF(ISBLANK($EZ$3),"",IF(ISBLANK(Tipy!DZ6),0,IF(AND(Tipy!DZ6=Výsledky!$EX$3,Tipy!EB6=Výsledky!$EZ$3),60,0)))</f>
        <v/>
      </c>
      <c r="EV12" s="126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26" t="str">
        <f>IF(ISBLANK($EZ$3),"",IF(OR(Tipy!EC6=Výsledky!$EU$6,Tipy!EC6=Výsledky!$EU$7,Tipy!EC6=Výsledky!$EU$8,Tipy!EC6=Výsledky!$EU$9),IF(VLOOKUP(Tipy!EC6,'Kategórie hráčov'!$A$2:$B$55,2,FALSE)=30,30,20),0))</f>
        <v/>
      </c>
      <c r="EX12" s="126" t="str">
        <f>IF(ISBLANK($EZ$3),"",IF(OR(Tipy!ED6=Výsledky!$EX$6,Tipy!ED6=Výsledky!$EX$7,Tipy!ED6=Výsledky!$EX$8,Tipy!ED6=Výsledky!$EX$9),IF(VLOOKUP(Tipy!ED6,'Kategórie hráčov'!$A$2:$B$55,2,FALSE)=30,30,20),0))</f>
        <v/>
      </c>
      <c r="EY12" s="127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0" t="str">
        <f>IF(ISBLANK($EZ$3),"",IF(ISBLANK(Tipy!DZ6),"-",SUM(EU12:EY12)))</f>
        <v/>
      </c>
      <c r="FA12" s="129"/>
      <c r="FB12" s="126" t="str">
        <f>IF(ISBLANK($FG$3),"",IF(ISBLANK(Tipy!EF6),0,IF(AND(Tipy!EF6=Výsledky!$FE$3,Tipy!EH6=Výsledky!$FG$3),60,0)))</f>
        <v/>
      </c>
      <c r="FC12" s="126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26" t="str">
        <f>IF(ISBLANK($FG$3),"",IF(OR(Tipy!EI6=Výsledky!$FB$6,Tipy!EI6=Výsledky!$FB$7,Tipy!EI6=Výsledky!$FB$8,Tipy!EI6=Výsledky!$FB$9),IF(VLOOKUP(Tipy!EI6,'Kategórie hráčov'!$A$2:$B$55,2,FALSE)=30,30,20),0))</f>
        <v/>
      </c>
      <c r="FE12" s="126" t="str">
        <f>IF(ISBLANK($FG$3),"",IF(OR(Tipy!EJ6=Výsledky!$FE$6,Tipy!EJ6=Výsledky!$FE$7,Tipy!EJ6=Výsledky!$FE$8,Tipy!EJ6=Výsledky!$FE$9),IF(VLOOKUP(Tipy!EJ6,'Kategórie hráčov'!$A$2:$B$55,2,FALSE)=30,30,20),0))</f>
        <v/>
      </c>
      <c r="FF12" s="127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0" t="str">
        <f>IF(ISBLANK($FG$3),"",IF(ISBLANK(Tipy!EF6),"-",SUM(FB12:FF12)))</f>
        <v/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 t="str">
        <f>IF(ISBLANK($EE$3),"",IF(ISBLANK(Tipy!DH7),0,IF(AND(Tipy!DH7=Výsledky!$EC$3,Tipy!DJ7=Výsledky!$EE$3),60,0)))</f>
        <v/>
      </c>
      <c r="EA13" s="126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26" t="str">
        <f>IF(ISBLANK($EE$3),"",IF(OR(Tipy!DK7=Výsledky!$DZ$6,Tipy!DK7=Výsledky!$DZ$7,Tipy!DK7=Výsledky!$DZ$8,Tipy!DK7=Výsledky!$DZ$9),IF(VLOOKUP(Tipy!DK7,'Kategórie hráčov'!$A$2:$B$55,2,FALSE)=30,30,20),0))</f>
        <v/>
      </c>
      <c r="EC13" s="126" t="str">
        <f>IF(ISBLANK($EE$3),"",IF(OR(Tipy!DL7=Výsledky!$EC$6,Tipy!DL7=Výsledky!$EC$7,Tipy!DL7=Výsledky!$EC$8,Tipy!DL7=Výsledky!$EC$9),IF(VLOOKUP(Tipy!DL7,'Kategórie hráčov'!$A$2:$B$55,2,FALSE)=30,30,20),0))</f>
        <v/>
      </c>
      <c r="ED13" s="127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0" t="str">
        <f>IF(ISBLANK($EE$3),"",IF(ISBLANK(Tipy!DH7),"-",SUM(DZ13:ED13)))</f>
        <v/>
      </c>
      <c r="EF13" s="129"/>
      <c r="EG13" s="126" t="str">
        <f>IF(ISBLANK($EL$3),"",IF(ISBLANK(Tipy!DN7),0,IF(AND(Tipy!DN7=Výsledky!$EJ$3,Tipy!DP7=Výsledky!$EL$3),60,0)))</f>
        <v/>
      </c>
      <c r="EH13" s="126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26" t="str">
        <f>IF(ISBLANK($EL$3),"",IF(OR(Tipy!DQ7=Výsledky!$EG$6,Tipy!DQ7=Výsledky!$EG$7,Tipy!DQ7=Výsledky!$EG$8,Tipy!DQ7=Výsledky!$EG$9),IF(VLOOKUP(Tipy!DQ7,'Kategórie hráčov'!$A$2:$B$55,2,FALSE)=30,30,20),0))</f>
        <v/>
      </c>
      <c r="EJ13" s="126" t="str">
        <f>IF(ISBLANK($EL$3),"",IF(OR(Tipy!DR7=Výsledky!$EJ$6,Tipy!DR7=Výsledky!$EJ$7,Tipy!DR7=Výsledky!$EJ$8,Tipy!DR7=Výsledky!$EJ$9),IF(VLOOKUP(Tipy!DR7,'Kategórie hráčov'!$A$2:$B$55,2,FALSE)=30,30,20),0))</f>
        <v/>
      </c>
      <c r="EK13" s="127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0" t="str">
        <f>IF(ISBLANK($EL$3),"",IF(ISBLANK(Tipy!DN7),"-",SUM(EG13:EK13)))</f>
        <v/>
      </c>
      <c r="EM13" s="129"/>
      <c r="EN13" s="126" t="str">
        <f>IF(ISBLANK($ES$3),"",IF(ISBLANK(Tipy!DT7),0,IF(AND(Tipy!DT7=Výsledky!$EQ$3,Tipy!DV7=Výsledky!$ES$3),60,0)))</f>
        <v/>
      </c>
      <c r="EO13" s="126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26" t="str">
        <f>IF(ISBLANK($ES$3),"",IF(OR(Tipy!DW7=Výsledky!$EN$6,Tipy!DW7=Výsledky!$EN$7,Tipy!DW7=Výsledky!$EN$8,Tipy!DW7=Výsledky!$EN$9),IF(VLOOKUP(Tipy!DW7,'Kategórie hráčov'!$A$2:$B$55,2,FALSE)=30,30,20),0))</f>
        <v/>
      </c>
      <c r="EQ13" s="126" t="str">
        <f>IF(ISBLANK($ES$3),"",IF(OR(Tipy!DX7=Výsledky!$EQ$6,Tipy!DX7=Výsledky!$EQ$7,Tipy!DX7=Výsledky!$EQ$8,Tipy!DX7=Výsledky!$EQ$9),IF(VLOOKUP(Tipy!DX7,'Kategórie hráčov'!$A$2:$B$55,2,FALSE)=30,30,20),0))</f>
        <v/>
      </c>
      <c r="ER13" s="127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0" t="str">
        <f>IF(ISBLANK($ES$3),"",IF(ISBLANK(Tipy!DT7),"-",SUM(EN13:ER13)))</f>
        <v/>
      </c>
      <c r="ET13" s="129"/>
      <c r="EU13" s="126" t="str">
        <f>IF(ISBLANK($EZ$3),"",IF(ISBLANK(Tipy!DZ7),0,IF(AND(Tipy!DZ7=Výsledky!$EX$3,Tipy!EB7=Výsledky!$EZ$3),60,0)))</f>
        <v/>
      </c>
      <c r="EV13" s="126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26" t="str">
        <f>IF(ISBLANK($EZ$3),"",IF(OR(Tipy!EC7=Výsledky!$EU$6,Tipy!EC7=Výsledky!$EU$7,Tipy!EC7=Výsledky!$EU$8,Tipy!EC7=Výsledky!$EU$9),IF(VLOOKUP(Tipy!EC7,'Kategórie hráčov'!$A$2:$B$55,2,FALSE)=30,30,20),0))</f>
        <v/>
      </c>
      <c r="EX13" s="126" t="str">
        <f>IF(ISBLANK($EZ$3),"",IF(OR(Tipy!ED7=Výsledky!$EX$6,Tipy!ED7=Výsledky!$EX$7,Tipy!ED7=Výsledky!$EX$8,Tipy!ED7=Výsledky!$EX$9),IF(VLOOKUP(Tipy!ED7,'Kategórie hráčov'!$A$2:$B$55,2,FALSE)=30,30,20),0))</f>
        <v/>
      </c>
      <c r="EY13" s="127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0" t="str">
        <f>IF(ISBLANK($EZ$3),"",IF(ISBLANK(Tipy!DZ7),"-",SUM(EU13:EY13)))</f>
        <v/>
      </c>
      <c r="FA13" s="129"/>
      <c r="FB13" s="126" t="str">
        <f>IF(ISBLANK($FG$3),"",IF(ISBLANK(Tipy!EF7),0,IF(AND(Tipy!EF7=Výsledky!$FE$3,Tipy!EH7=Výsledky!$FG$3),60,0)))</f>
        <v/>
      </c>
      <c r="FC13" s="126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26" t="str">
        <f>IF(ISBLANK($FG$3),"",IF(OR(Tipy!EI7=Výsledky!$FB$6,Tipy!EI7=Výsledky!$FB$7,Tipy!EI7=Výsledky!$FB$8,Tipy!EI7=Výsledky!$FB$9),IF(VLOOKUP(Tipy!EI7,'Kategórie hráčov'!$A$2:$B$55,2,FALSE)=30,30,20),0))</f>
        <v/>
      </c>
      <c r="FE13" s="126" t="str">
        <f>IF(ISBLANK($FG$3),"",IF(OR(Tipy!EJ7=Výsledky!$FE$6,Tipy!EJ7=Výsledky!$FE$7,Tipy!EJ7=Výsledky!$FE$8,Tipy!EJ7=Výsledky!$FE$9),IF(VLOOKUP(Tipy!EJ7,'Kategórie hráčov'!$A$2:$B$55,2,FALSE)=30,30,20),0))</f>
        <v/>
      </c>
      <c r="FF13" s="127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0" t="str">
        <f>IF(ISBLANK($FG$3),"",IF(ISBLANK(Tipy!EF7),"-",SUM(FB13:FF13)))</f>
        <v/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 t="str">
        <f>IF(ISBLANK($EE$3),"",IF(ISBLANK(Tipy!DH8),0,IF(AND(Tipy!DH8=Výsledky!$EC$3,Tipy!DJ8=Výsledky!$EE$3),60,0)))</f>
        <v/>
      </c>
      <c r="EA14" s="126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26" t="str">
        <f>IF(ISBLANK($EE$3),"",IF(OR(Tipy!DK8=Výsledky!$DZ$6,Tipy!DK8=Výsledky!$DZ$7,Tipy!DK8=Výsledky!$DZ$8,Tipy!DK8=Výsledky!$DZ$9),IF(VLOOKUP(Tipy!DK8,'Kategórie hráčov'!$A$2:$B$55,2,FALSE)=30,30,20),0))</f>
        <v/>
      </c>
      <c r="EC14" s="126" t="str">
        <f>IF(ISBLANK($EE$3),"",IF(OR(Tipy!DL8=Výsledky!$EC$6,Tipy!DL8=Výsledky!$EC$7,Tipy!DL8=Výsledky!$EC$8,Tipy!DL8=Výsledky!$EC$9),IF(VLOOKUP(Tipy!DL8,'Kategórie hráčov'!$A$2:$B$55,2,FALSE)=30,30,20),0))</f>
        <v/>
      </c>
      <c r="ED14" s="127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0" t="str">
        <f>IF(ISBLANK($EE$3),"",IF(ISBLANK(Tipy!DH8),"-",SUM(DZ14:ED14)))</f>
        <v/>
      </c>
      <c r="EF14" s="129"/>
      <c r="EG14" s="126" t="str">
        <f>IF(ISBLANK($EL$3),"",IF(ISBLANK(Tipy!DN8),0,IF(AND(Tipy!DN8=Výsledky!$EJ$3,Tipy!DP8=Výsledky!$EL$3),60,0)))</f>
        <v/>
      </c>
      <c r="EH14" s="126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26" t="str">
        <f>IF(ISBLANK($EL$3),"",IF(OR(Tipy!DQ8=Výsledky!$EG$6,Tipy!DQ8=Výsledky!$EG$7,Tipy!DQ8=Výsledky!$EG$8,Tipy!DQ8=Výsledky!$EG$9),IF(VLOOKUP(Tipy!DQ8,'Kategórie hráčov'!$A$2:$B$55,2,FALSE)=30,30,20),0))</f>
        <v/>
      </c>
      <c r="EJ14" s="126" t="str">
        <f>IF(ISBLANK($EL$3),"",IF(OR(Tipy!DR8=Výsledky!$EJ$6,Tipy!DR8=Výsledky!$EJ$7,Tipy!DR8=Výsledky!$EJ$8,Tipy!DR8=Výsledky!$EJ$9),IF(VLOOKUP(Tipy!DR8,'Kategórie hráčov'!$A$2:$B$55,2,FALSE)=30,30,20),0))</f>
        <v/>
      </c>
      <c r="EK14" s="127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0" t="str">
        <f>IF(ISBLANK($EL$3),"",IF(ISBLANK(Tipy!DN8),"-",SUM(EG14:EK14)))</f>
        <v/>
      </c>
      <c r="EM14" s="129"/>
      <c r="EN14" s="126" t="str">
        <f>IF(ISBLANK($ES$3),"",IF(ISBLANK(Tipy!DT8),0,IF(AND(Tipy!DT8=Výsledky!$EQ$3,Tipy!DV8=Výsledky!$ES$3),60,0)))</f>
        <v/>
      </c>
      <c r="EO14" s="126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26" t="str">
        <f>IF(ISBLANK($ES$3),"",IF(OR(Tipy!DW8=Výsledky!$EN$6,Tipy!DW8=Výsledky!$EN$7,Tipy!DW8=Výsledky!$EN$8,Tipy!DW8=Výsledky!$EN$9),IF(VLOOKUP(Tipy!DW8,'Kategórie hráčov'!$A$2:$B$55,2,FALSE)=30,30,20),0))</f>
        <v/>
      </c>
      <c r="EQ14" s="126" t="str">
        <f>IF(ISBLANK($ES$3),"",IF(OR(Tipy!DX8=Výsledky!$EQ$6,Tipy!DX8=Výsledky!$EQ$7,Tipy!DX8=Výsledky!$EQ$8,Tipy!DX8=Výsledky!$EQ$9),IF(VLOOKUP(Tipy!DX8,'Kategórie hráčov'!$A$2:$B$55,2,FALSE)=30,30,20),0))</f>
        <v/>
      </c>
      <c r="ER14" s="127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0" t="str">
        <f>IF(ISBLANK($ES$3),"",IF(ISBLANK(Tipy!DT8),"-",SUM(EN14:ER14)))</f>
        <v/>
      </c>
      <c r="ET14" s="129"/>
      <c r="EU14" s="126" t="str">
        <f>IF(ISBLANK($EZ$3),"",IF(ISBLANK(Tipy!DZ8),0,IF(AND(Tipy!DZ8=Výsledky!$EX$3,Tipy!EB8=Výsledky!$EZ$3),60,0)))</f>
        <v/>
      </c>
      <c r="EV14" s="126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26" t="str">
        <f>IF(ISBLANK($EZ$3),"",IF(OR(Tipy!EC8=Výsledky!$EU$6,Tipy!EC8=Výsledky!$EU$7,Tipy!EC8=Výsledky!$EU$8,Tipy!EC8=Výsledky!$EU$9),IF(VLOOKUP(Tipy!EC8,'Kategórie hráčov'!$A$2:$B$55,2,FALSE)=30,30,20),0))</f>
        <v/>
      </c>
      <c r="EX14" s="126" t="str">
        <f>IF(ISBLANK($EZ$3),"",IF(OR(Tipy!ED8=Výsledky!$EX$6,Tipy!ED8=Výsledky!$EX$7,Tipy!ED8=Výsledky!$EX$8,Tipy!ED8=Výsledky!$EX$9),IF(VLOOKUP(Tipy!ED8,'Kategórie hráčov'!$A$2:$B$55,2,FALSE)=30,30,20),0))</f>
        <v/>
      </c>
      <c r="EY14" s="127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0" t="str">
        <f>IF(ISBLANK($EZ$3),"",IF(ISBLANK(Tipy!DZ8),"-",SUM(EU14:EY14)))</f>
        <v/>
      </c>
      <c r="FA14" s="129"/>
      <c r="FB14" s="126" t="str">
        <f>IF(ISBLANK($FG$3),"",IF(ISBLANK(Tipy!EF8),0,IF(AND(Tipy!EF8=Výsledky!$FE$3,Tipy!EH8=Výsledky!$FG$3),60,0)))</f>
        <v/>
      </c>
      <c r="FC14" s="126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26" t="str">
        <f>IF(ISBLANK($FG$3),"",IF(OR(Tipy!EI8=Výsledky!$FB$6,Tipy!EI8=Výsledky!$FB$7,Tipy!EI8=Výsledky!$FB$8,Tipy!EI8=Výsledky!$FB$9),IF(VLOOKUP(Tipy!EI8,'Kategórie hráčov'!$A$2:$B$55,2,FALSE)=30,30,20),0))</f>
        <v/>
      </c>
      <c r="FE14" s="126" t="str">
        <f>IF(ISBLANK($FG$3),"",IF(OR(Tipy!EJ8=Výsledky!$FE$6,Tipy!EJ8=Výsledky!$FE$7,Tipy!EJ8=Výsledky!$FE$8,Tipy!EJ8=Výsledky!$FE$9),IF(VLOOKUP(Tipy!EJ8,'Kategórie hráčov'!$A$2:$B$55,2,FALSE)=30,30,20),0))</f>
        <v/>
      </c>
      <c r="FF14" s="127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0" t="str">
        <f>IF(ISBLANK($FG$3),"",IF(ISBLANK(Tipy!EF8),"-",SUM(FB14:FF14)))</f>
        <v/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 t="str">
        <f>IF(ISBLANK($EE$3),"",IF(ISBLANK(Tipy!DH9),0,IF(AND(Tipy!DH9=Výsledky!$EC$3,Tipy!DJ9=Výsledky!$EE$3),60,0)))</f>
        <v/>
      </c>
      <c r="EA15" s="126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26" t="str">
        <f>IF(ISBLANK($EE$3),"",IF(OR(Tipy!DK9=Výsledky!$DZ$6,Tipy!DK9=Výsledky!$DZ$7,Tipy!DK9=Výsledky!$DZ$8,Tipy!DK9=Výsledky!$DZ$9),IF(VLOOKUP(Tipy!DK9,'Kategórie hráčov'!$A$2:$B$55,2,FALSE)=30,30,20),0))</f>
        <v/>
      </c>
      <c r="EC15" s="126" t="str">
        <f>IF(ISBLANK($EE$3),"",IF(OR(Tipy!DL9=Výsledky!$EC$6,Tipy!DL9=Výsledky!$EC$7,Tipy!DL9=Výsledky!$EC$8,Tipy!DL9=Výsledky!$EC$9),IF(VLOOKUP(Tipy!DL9,'Kategórie hráčov'!$A$2:$B$55,2,FALSE)=30,30,20),0))</f>
        <v/>
      </c>
      <c r="ED15" s="127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0" t="str">
        <f>IF(ISBLANK($EE$3),"",IF(ISBLANK(Tipy!DH9),"-",SUM(DZ15:ED15)))</f>
        <v/>
      </c>
      <c r="EF15" s="129"/>
      <c r="EG15" s="126" t="str">
        <f>IF(ISBLANK($EL$3),"",IF(ISBLANK(Tipy!DN9),0,IF(AND(Tipy!DN9=Výsledky!$EJ$3,Tipy!DP9=Výsledky!$EL$3),60,0)))</f>
        <v/>
      </c>
      <c r="EH15" s="126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26" t="str">
        <f>IF(ISBLANK($EL$3),"",IF(OR(Tipy!DQ9=Výsledky!$EG$6,Tipy!DQ9=Výsledky!$EG$7,Tipy!DQ9=Výsledky!$EG$8,Tipy!DQ9=Výsledky!$EG$9),IF(VLOOKUP(Tipy!DQ9,'Kategórie hráčov'!$A$2:$B$55,2,FALSE)=30,30,20),0))</f>
        <v/>
      </c>
      <c r="EJ15" s="126" t="str">
        <f>IF(ISBLANK($EL$3),"",IF(OR(Tipy!DR9=Výsledky!$EJ$6,Tipy!DR9=Výsledky!$EJ$7,Tipy!DR9=Výsledky!$EJ$8,Tipy!DR9=Výsledky!$EJ$9),IF(VLOOKUP(Tipy!DR9,'Kategórie hráčov'!$A$2:$B$55,2,FALSE)=30,30,20),0))</f>
        <v/>
      </c>
      <c r="EK15" s="127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0" t="str">
        <f>IF(ISBLANK($EL$3),"",IF(ISBLANK(Tipy!DN9),"-",SUM(EG15:EK15)))</f>
        <v/>
      </c>
      <c r="EM15" s="129"/>
      <c r="EN15" s="126" t="str">
        <f>IF(ISBLANK($ES$3),"",IF(ISBLANK(Tipy!DT9),0,IF(AND(Tipy!DT9=Výsledky!$EQ$3,Tipy!DV9=Výsledky!$ES$3),60,0)))</f>
        <v/>
      </c>
      <c r="EO15" s="126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26" t="str">
        <f>IF(ISBLANK($ES$3),"",IF(OR(Tipy!DW9=Výsledky!$EN$6,Tipy!DW9=Výsledky!$EN$7,Tipy!DW9=Výsledky!$EN$8,Tipy!DW9=Výsledky!$EN$9),IF(VLOOKUP(Tipy!DW9,'Kategórie hráčov'!$A$2:$B$55,2,FALSE)=30,30,20),0))</f>
        <v/>
      </c>
      <c r="EQ15" s="126" t="str">
        <f>IF(ISBLANK($ES$3),"",IF(OR(Tipy!DX9=Výsledky!$EQ$6,Tipy!DX9=Výsledky!$EQ$7,Tipy!DX9=Výsledky!$EQ$8,Tipy!DX9=Výsledky!$EQ$9),IF(VLOOKUP(Tipy!DX9,'Kategórie hráčov'!$A$2:$B$55,2,FALSE)=30,30,20),0))</f>
        <v/>
      </c>
      <c r="ER15" s="127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0" t="str">
        <f>IF(ISBLANK($ES$3),"",IF(ISBLANK(Tipy!DT9),"-",SUM(EN15:ER15)))</f>
        <v/>
      </c>
      <c r="ET15" s="129"/>
      <c r="EU15" s="126" t="str">
        <f>IF(ISBLANK($EZ$3),"",IF(ISBLANK(Tipy!DZ9),0,IF(AND(Tipy!DZ9=Výsledky!$EX$3,Tipy!EB9=Výsledky!$EZ$3),60,0)))</f>
        <v/>
      </c>
      <c r="EV15" s="126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26" t="str">
        <f>IF(ISBLANK($EZ$3),"",IF(OR(Tipy!EC9=Výsledky!$EU$6,Tipy!EC9=Výsledky!$EU$7,Tipy!EC9=Výsledky!$EU$8,Tipy!EC9=Výsledky!$EU$9),IF(VLOOKUP(Tipy!EC9,'Kategórie hráčov'!$A$2:$B$55,2,FALSE)=30,30,20),0))</f>
        <v/>
      </c>
      <c r="EX15" s="126" t="str">
        <f>IF(ISBLANK($EZ$3),"",IF(OR(Tipy!ED9=Výsledky!$EX$6,Tipy!ED9=Výsledky!$EX$7,Tipy!ED9=Výsledky!$EX$8,Tipy!ED9=Výsledky!$EX$9),IF(VLOOKUP(Tipy!ED9,'Kategórie hráčov'!$A$2:$B$55,2,FALSE)=30,30,20),0))</f>
        <v/>
      </c>
      <c r="EY15" s="127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0" t="str">
        <f>IF(ISBLANK($EZ$3),"",IF(ISBLANK(Tipy!DZ9),"-",SUM(EU15:EY15)))</f>
        <v/>
      </c>
      <c r="FA15" s="129"/>
      <c r="FB15" s="126" t="str">
        <f>IF(ISBLANK($FG$3),"",IF(ISBLANK(Tipy!EF9),0,IF(AND(Tipy!EF9=Výsledky!$FE$3,Tipy!EH9=Výsledky!$FG$3),60,0)))</f>
        <v/>
      </c>
      <c r="FC15" s="126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26" t="str">
        <f>IF(ISBLANK($FG$3),"",IF(OR(Tipy!EI9=Výsledky!$FB$6,Tipy!EI9=Výsledky!$FB$7,Tipy!EI9=Výsledky!$FB$8,Tipy!EI9=Výsledky!$FB$9),IF(VLOOKUP(Tipy!EI9,'Kategórie hráčov'!$A$2:$B$55,2,FALSE)=30,30,20),0))</f>
        <v/>
      </c>
      <c r="FE15" s="126" t="str">
        <f>IF(ISBLANK($FG$3),"",IF(OR(Tipy!EJ9=Výsledky!$FE$6,Tipy!EJ9=Výsledky!$FE$7,Tipy!EJ9=Výsledky!$FE$8,Tipy!EJ9=Výsledky!$FE$9),IF(VLOOKUP(Tipy!EJ9,'Kategórie hráčov'!$A$2:$B$55,2,FALSE)=30,30,20),0))</f>
        <v/>
      </c>
      <c r="FF15" s="127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0" t="str">
        <f>IF(ISBLANK($FG$3),"",IF(ISBLANK(Tipy!EF9),"-",SUM(FB15:FF15)))</f>
        <v/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 t="str">
        <f>IF(ISBLANK($EE$3),"",IF(ISBLANK(Tipy!DH10),0,IF(AND(Tipy!DH10=Výsledky!$EC$3,Tipy!DJ10=Výsledky!$EE$3),60,0)))</f>
        <v/>
      </c>
      <c r="EA16" s="126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26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26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27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0" t="str">
        <f>IF(ISBLANK($EE$3),"",IF(ISBLANK(Tipy!DH10),"-",SUM(DZ16:ED16)))</f>
        <v/>
      </c>
      <c r="EF16" s="129"/>
      <c r="EG16" s="126" t="str">
        <f>IF(ISBLANK($EL$3),"",IF(ISBLANK(Tipy!DN10),0,IF(AND(Tipy!DN10=Výsledky!$EJ$3,Tipy!DP10=Výsledky!$EL$3),60,0)))</f>
        <v/>
      </c>
      <c r="EH16" s="126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26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26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27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0" t="str">
        <f>IF(ISBLANK($EL$3),"",IF(ISBLANK(Tipy!DN10),"-",SUM(EG16:EK16)))</f>
        <v/>
      </c>
      <c r="EM16" s="129"/>
      <c r="EN16" s="126" t="str">
        <f>IF(ISBLANK($ES$3),"",IF(ISBLANK(Tipy!DT10),0,IF(AND(Tipy!DT10=Výsledky!$EQ$3,Tipy!DV10=Výsledky!$ES$3),60,0)))</f>
        <v/>
      </c>
      <c r="EO16" s="126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26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26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27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0" t="str">
        <f>IF(ISBLANK($ES$3),"",IF(ISBLANK(Tipy!DT10),"-",SUM(EN16:ER16)))</f>
        <v/>
      </c>
      <c r="ET16" s="129"/>
      <c r="EU16" s="126" t="str">
        <f>IF(ISBLANK($EZ$3),"",IF(ISBLANK(Tipy!DZ10),0,IF(AND(Tipy!DZ10=Výsledky!$EX$3,Tipy!EB10=Výsledky!$EZ$3),60,0)))</f>
        <v/>
      </c>
      <c r="EV16" s="126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26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26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27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0" t="str">
        <f>IF(ISBLANK($EZ$3),"",IF(ISBLANK(Tipy!DZ10),"-",SUM(EU16:EY16)))</f>
        <v/>
      </c>
      <c r="FA16" s="129"/>
      <c r="FB16" s="126" t="str">
        <f>IF(ISBLANK($FG$3),"",IF(ISBLANK(Tipy!EF10),0,IF(AND(Tipy!EF10=Výsledky!$FE$3,Tipy!EH10=Výsledky!$FG$3),60,0)))</f>
        <v/>
      </c>
      <c r="FC16" s="126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26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26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27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0" t="str">
        <f>IF(ISBLANK($FG$3),"",IF(ISBLANK(Tipy!EF10),"-",SUM(FB16:FF16)))</f>
        <v/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 t="str">
        <f>IF(ISBLANK($EE$3),"",IF(ISBLANK(Tipy!DH11),0,IF(AND(Tipy!DH11=Výsledky!$EC$3,Tipy!DJ11=Výsledky!$EE$3),60,0)))</f>
        <v/>
      </c>
      <c r="EA17" s="126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26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26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27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0" t="str">
        <f>IF(ISBLANK($EE$3),"",IF(ISBLANK(Tipy!DH11),"-",SUM(DZ17:ED17)))</f>
        <v/>
      </c>
      <c r="EF17" s="129"/>
      <c r="EG17" s="126" t="str">
        <f>IF(ISBLANK($EL$3),"",IF(ISBLANK(Tipy!DN11),0,IF(AND(Tipy!DN11=Výsledky!$EJ$3,Tipy!DP11=Výsledky!$EL$3),60,0)))</f>
        <v/>
      </c>
      <c r="EH17" s="126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26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26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27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0" t="str">
        <f>IF(ISBLANK($EL$3),"",IF(ISBLANK(Tipy!DN11),"-",SUM(EG17:EK17)))</f>
        <v/>
      </c>
      <c r="EM17" s="129"/>
      <c r="EN17" s="126" t="str">
        <f>IF(ISBLANK($ES$3),"",IF(ISBLANK(Tipy!DT11),0,IF(AND(Tipy!DT11=Výsledky!$EQ$3,Tipy!DV11=Výsledky!$ES$3),60,0)))</f>
        <v/>
      </c>
      <c r="EO17" s="126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26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26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27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0" t="str">
        <f>IF(ISBLANK($ES$3),"",IF(ISBLANK(Tipy!DT11),"-",SUM(EN17:ER17)))</f>
        <v/>
      </c>
      <c r="ET17" s="129"/>
      <c r="EU17" s="126" t="str">
        <f>IF(ISBLANK($EZ$3),"",IF(ISBLANK(Tipy!DZ11),0,IF(AND(Tipy!DZ11=Výsledky!$EX$3,Tipy!EB11=Výsledky!$EZ$3),60,0)))</f>
        <v/>
      </c>
      <c r="EV17" s="126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26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26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27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0" t="str">
        <f>IF(ISBLANK($EZ$3),"",IF(ISBLANK(Tipy!DZ11),"-",SUM(EU17:EY17)))</f>
        <v/>
      </c>
      <c r="FA17" s="129"/>
      <c r="FB17" s="126" t="str">
        <f>IF(ISBLANK($FG$3),"",IF(ISBLANK(Tipy!EF11),0,IF(AND(Tipy!EF11=Výsledky!$FE$3,Tipy!EH11=Výsledky!$FG$3),60,0)))</f>
        <v/>
      </c>
      <c r="FC17" s="126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26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26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27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0" t="str">
        <f>IF(ISBLANK($FG$3),"",IF(ISBLANK(Tipy!EF11),"-",SUM(FB17:FF17)))</f>
        <v/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 t="str">
        <f>IF(ISBLANK($EE$3),"",IF(ISBLANK(Tipy!DH12),0,IF(AND(Tipy!DH12=Výsledky!$EC$3,Tipy!DJ12=Výsledky!$EE$3),60,0)))</f>
        <v/>
      </c>
      <c r="EA18" s="126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26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26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27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0" t="str">
        <f>IF(ISBLANK($EE$3),"",IF(ISBLANK(Tipy!DH12),"-",SUM(DZ18:ED18)))</f>
        <v/>
      </c>
      <c r="EF18" s="129"/>
      <c r="EG18" s="126" t="str">
        <f>IF(ISBLANK($EL$3),"",IF(ISBLANK(Tipy!DN12),0,IF(AND(Tipy!DN12=Výsledky!$EJ$3,Tipy!DP12=Výsledky!$EL$3),60,0)))</f>
        <v/>
      </c>
      <c r="EH18" s="126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26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26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27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0" t="str">
        <f>IF(ISBLANK($EL$3),"",IF(ISBLANK(Tipy!DN12),"-",SUM(EG18:EK18)))</f>
        <v/>
      </c>
      <c r="EM18" s="129"/>
      <c r="EN18" s="126" t="str">
        <f>IF(ISBLANK($ES$3),"",IF(ISBLANK(Tipy!DT12),0,IF(AND(Tipy!DT12=Výsledky!$EQ$3,Tipy!DV12=Výsledky!$ES$3),60,0)))</f>
        <v/>
      </c>
      <c r="EO18" s="126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26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26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27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0" t="str">
        <f>IF(ISBLANK($ES$3),"",IF(ISBLANK(Tipy!DT12),"-",SUM(EN18:ER18)))</f>
        <v/>
      </c>
      <c r="ET18" s="129"/>
      <c r="EU18" s="126" t="str">
        <f>IF(ISBLANK($EZ$3),"",IF(ISBLANK(Tipy!DZ12),0,IF(AND(Tipy!DZ12=Výsledky!$EX$3,Tipy!EB12=Výsledky!$EZ$3),60,0)))</f>
        <v/>
      </c>
      <c r="EV18" s="126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26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26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27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0" t="str">
        <f>IF(ISBLANK($EZ$3),"",IF(ISBLANK(Tipy!DZ12),"-",SUM(EU18:EY18)))</f>
        <v/>
      </c>
      <c r="FA18" s="129"/>
      <c r="FB18" s="126" t="str">
        <f>IF(ISBLANK($FG$3),"",IF(ISBLANK(Tipy!EF12),0,IF(AND(Tipy!EF12=Výsledky!$FE$3,Tipy!EH12=Výsledky!$FG$3),60,0)))</f>
        <v/>
      </c>
      <c r="FC18" s="126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26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26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27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0" t="str">
        <f>IF(ISBLANK($FG$3),"",IF(ISBLANK(Tipy!EF12),"-",SUM(FB18:FF18)))</f>
        <v/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 t="str">
        <f>IF(ISBLANK($EE$3),"",IF(ISBLANK(Tipy!DH13),0,IF(AND(Tipy!DH13=Výsledky!$EC$3,Tipy!DJ13=Výsledky!$EE$3),60,0)))</f>
        <v/>
      </c>
      <c r="EA19" s="126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26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26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27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0" t="str">
        <f>IF(ISBLANK($EE$3),"",IF(ISBLANK(Tipy!DH13),"-",SUM(DZ19:ED19)))</f>
        <v/>
      </c>
      <c r="EF19" s="129"/>
      <c r="EG19" s="126" t="str">
        <f>IF(ISBLANK($EL$3),"",IF(ISBLANK(Tipy!DN13),0,IF(AND(Tipy!DN13=Výsledky!$EJ$3,Tipy!DP13=Výsledky!$EL$3),60,0)))</f>
        <v/>
      </c>
      <c r="EH19" s="126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26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26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27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0" t="str">
        <f>IF(ISBLANK($EL$3),"",IF(ISBLANK(Tipy!DN13),"-",SUM(EG19:EK19)))</f>
        <v/>
      </c>
      <c r="EM19" s="129"/>
      <c r="EN19" s="126" t="str">
        <f>IF(ISBLANK($ES$3),"",IF(ISBLANK(Tipy!DT13),0,IF(AND(Tipy!DT13=Výsledky!$EQ$3,Tipy!DV13=Výsledky!$ES$3),60,0)))</f>
        <v/>
      </c>
      <c r="EO19" s="126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26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26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27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0" t="str">
        <f>IF(ISBLANK($ES$3),"",IF(ISBLANK(Tipy!DT13),"-",SUM(EN19:ER19)))</f>
        <v/>
      </c>
      <c r="ET19" s="129"/>
      <c r="EU19" s="126" t="str">
        <f>IF(ISBLANK($EZ$3),"",IF(ISBLANK(Tipy!DZ13),0,IF(AND(Tipy!DZ13=Výsledky!$EX$3,Tipy!EB13=Výsledky!$EZ$3),60,0)))</f>
        <v/>
      </c>
      <c r="EV19" s="126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26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26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27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0" t="str">
        <f>IF(ISBLANK($EZ$3),"",IF(ISBLANK(Tipy!DZ13),"-",SUM(EU19:EY19)))</f>
        <v/>
      </c>
      <c r="FA19" s="129"/>
      <c r="FB19" s="126" t="str">
        <f>IF(ISBLANK($FG$3),"",IF(ISBLANK(Tipy!EF13),0,IF(AND(Tipy!EF13=Výsledky!$FE$3,Tipy!EH13=Výsledky!$FG$3),60,0)))</f>
        <v/>
      </c>
      <c r="FC19" s="126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26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26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27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0" t="str">
        <f>IF(ISBLANK($FG$3),"",IF(ISBLANK(Tipy!EF13),"-",SUM(FB19:FF19)))</f>
        <v/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 t="str">
        <f>IF(ISBLANK($EE$3),"",IF(ISBLANK(Tipy!DH14),0,IF(AND(Tipy!DH14=Výsledky!$EC$3,Tipy!DJ14=Výsledky!$EE$3),60,0)))</f>
        <v/>
      </c>
      <c r="EA20" s="126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26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26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27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0" t="str">
        <f>IF(ISBLANK($EE$3),"",IF(ISBLANK(Tipy!DH14),"-",SUM(DZ20:ED20)))</f>
        <v/>
      </c>
      <c r="EF20" s="129"/>
      <c r="EG20" s="126" t="str">
        <f>IF(ISBLANK($EL$3),"",IF(ISBLANK(Tipy!DN14),0,IF(AND(Tipy!DN14=Výsledky!$EJ$3,Tipy!DP14=Výsledky!$EL$3),60,0)))</f>
        <v/>
      </c>
      <c r="EH20" s="126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26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26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27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0" t="str">
        <f>IF(ISBLANK($EL$3),"",IF(ISBLANK(Tipy!DN14),"-",SUM(EG20:EK20)))</f>
        <v/>
      </c>
      <c r="EM20" s="129"/>
      <c r="EN20" s="126" t="str">
        <f>IF(ISBLANK($ES$3),"",IF(ISBLANK(Tipy!DT14),0,IF(AND(Tipy!DT14=Výsledky!$EQ$3,Tipy!DV14=Výsledky!$ES$3),60,0)))</f>
        <v/>
      </c>
      <c r="EO20" s="126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26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26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27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0" t="str">
        <f>IF(ISBLANK($ES$3),"",IF(ISBLANK(Tipy!DT14),"-",SUM(EN20:ER20)))</f>
        <v/>
      </c>
      <c r="ET20" s="129"/>
      <c r="EU20" s="126" t="str">
        <f>IF(ISBLANK($EZ$3),"",IF(ISBLANK(Tipy!DZ14),0,IF(AND(Tipy!DZ14=Výsledky!$EX$3,Tipy!EB14=Výsledky!$EZ$3),60,0)))</f>
        <v/>
      </c>
      <c r="EV20" s="126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26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26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27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0" t="str">
        <f>IF(ISBLANK($EZ$3),"",IF(ISBLANK(Tipy!DZ14),"-",SUM(EU20:EY20)))</f>
        <v/>
      </c>
      <c r="FA20" s="129"/>
      <c r="FB20" s="126" t="str">
        <f>IF(ISBLANK($FG$3),"",IF(ISBLANK(Tipy!EF14),0,IF(AND(Tipy!EF14=Výsledky!$FE$3,Tipy!EH14=Výsledky!$FG$3),60,0)))</f>
        <v/>
      </c>
      <c r="FC20" s="126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26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26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27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0" t="str">
        <f>IF(ISBLANK($FG$3),"",IF(ISBLANK(Tipy!EF14),"-",SUM(FB20:FF20)))</f>
        <v/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 t="str">
        <f>IF(ISBLANK($EE$3),"",IF(ISBLANK(Tipy!DH15),0,IF(AND(Tipy!DH15=Výsledky!$EC$3,Tipy!DJ15=Výsledky!$EE$3),60,0)))</f>
        <v/>
      </c>
      <c r="EA21" s="126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26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26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27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0" t="str">
        <f>IF(ISBLANK($EE$3),"",IF(ISBLANK(Tipy!DH15),"-",SUM(DZ21:ED21)))</f>
        <v/>
      </c>
      <c r="EF21" s="129"/>
      <c r="EG21" s="126" t="str">
        <f>IF(ISBLANK($EL$3),"",IF(ISBLANK(Tipy!DN15),0,IF(AND(Tipy!DN15=Výsledky!$EJ$3,Tipy!DP15=Výsledky!$EL$3),60,0)))</f>
        <v/>
      </c>
      <c r="EH21" s="126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26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26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27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0" t="str">
        <f>IF(ISBLANK($EL$3),"",IF(ISBLANK(Tipy!DN15),"-",SUM(EG21:EK21)))</f>
        <v/>
      </c>
      <c r="EM21" s="129"/>
      <c r="EN21" s="126" t="str">
        <f>IF(ISBLANK($ES$3),"",IF(ISBLANK(Tipy!DT15),0,IF(AND(Tipy!DT15=Výsledky!$EQ$3,Tipy!DV15=Výsledky!$ES$3),60,0)))</f>
        <v/>
      </c>
      <c r="EO21" s="126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26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26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27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0" t="str">
        <f>IF(ISBLANK($ES$3),"",IF(ISBLANK(Tipy!DT15),"-",SUM(EN21:ER21)))</f>
        <v/>
      </c>
      <c r="ET21" s="129"/>
      <c r="EU21" s="126" t="str">
        <f>IF(ISBLANK($EZ$3),"",IF(ISBLANK(Tipy!DZ15),0,IF(AND(Tipy!DZ15=Výsledky!$EX$3,Tipy!EB15=Výsledky!$EZ$3),60,0)))</f>
        <v/>
      </c>
      <c r="EV21" s="126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26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26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27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0" t="str">
        <f>IF(ISBLANK($EZ$3),"",IF(ISBLANK(Tipy!DZ15),"-",SUM(EU21:EY21)))</f>
        <v/>
      </c>
      <c r="FA21" s="129"/>
      <c r="FB21" s="126" t="str">
        <f>IF(ISBLANK($FG$3),"",IF(ISBLANK(Tipy!EF15),0,IF(AND(Tipy!EF15=Výsledky!$FE$3,Tipy!EH15=Výsledky!$FG$3),60,0)))</f>
        <v/>
      </c>
      <c r="FC21" s="126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26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26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27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0" t="str">
        <f>IF(ISBLANK($FG$3),"",IF(ISBLANK(Tipy!EF15),"-",SUM(FB21:FF21)))</f>
        <v/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 t="str">
        <f>IF(ISBLANK($EE$3),"",IF(ISBLANK(Tipy!DH16),0,IF(AND(Tipy!DH16=Výsledky!$EC$3,Tipy!DJ16=Výsledky!$EE$3),60,0)))</f>
        <v/>
      </c>
      <c r="EA22" s="126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26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26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27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0" t="str">
        <f>IF(ISBLANK($EE$3),"",IF(ISBLANK(Tipy!DH16),"-",SUM(DZ22:ED22)))</f>
        <v/>
      </c>
      <c r="EF22" s="129"/>
      <c r="EG22" s="126" t="str">
        <f>IF(ISBLANK($EL$3),"",IF(ISBLANK(Tipy!DN16),0,IF(AND(Tipy!DN16=Výsledky!$EJ$3,Tipy!DP16=Výsledky!$EL$3),60,0)))</f>
        <v/>
      </c>
      <c r="EH22" s="126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26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26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27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0" t="str">
        <f>IF(ISBLANK($EL$3),"",IF(ISBLANK(Tipy!DN16),"-",SUM(EG22:EK22)))</f>
        <v/>
      </c>
      <c r="EM22" s="129"/>
      <c r="EN22" s="126" t="str">
        <f>IF(ISBLANK($ES$3),"",IF(ISBLANK(Tipy!DT16),0,IF(AND(Tipy!DT16=Výsledky!$EQ$3,Tipy!DV16=Výsledky!$ES$3),60,0)))</f>
        <v/>
      </c>
      <c r="EO22" s="126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26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26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27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0" t="str">
        <f>IF(ISBLANK($ES$3),"",IF(ISBLANK(Tipy!DT16),"-",SUM(EN22:ER22)))</f>
        <v/>
      </c>
      <c r="ET22" s="129"/>
      <c r="EU22" s="126" t="str">
        <f>IF(ISBLANK($EZ$3),"",IF(ISBLANK(Tipy!DZ16),0,IF(AND(Tipy!DZ16=Výsledky!$EX$3,Tipy!EB16=Výsledky!$EZ$3),60,0)))</f>
        <v/>
      </c>
      <c r="EV22" s="126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26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26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27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0" t="str">
        <f>IF(ISBLANK($EZ$3),"",IF(ISBLANK(Tipy!DZ16),"-",SUM(EU22:EY22)))</f>
        <v/>
      </c>
      <c r="FA22" s="129"/>
      <c r="FB22" s="126" t="str">
        <f>IF(ISBLANK($FG$3),"",IF(ISBLANK(Tipy!EF16),0,IF(AND(Tipy!EF16=Výsledky!$FE$3,Tipy!EH16=Výsledky!$FG$3),60,0)))</f>
        <v/>
      </c>
      <c r="FC22" s="126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26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26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27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0" t="str">
        <f>IF(ISBLANK($FG$3),"",IF(ISBLANK(Tipy!EF16),"-",SUM(FB22:FF22)))</f>
        <v/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 t="str">
        <f>IF(ISBLANK($EE$3),"",IF(ISBLANK(Tipy!DH17),0,IF(AND(Tipy!DH17=Výsledky!$EC$3,Tipy!DJ17=Výsledky!$EE$3),60,0)))</f>
        <v/>
      </c>
      <c r="EA23" s="126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26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26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27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0" t="str">
        <f>IF(ISBLANK($EE$3),"",IF(ISBLANK(Tipy!DH17),"-",SUM(DZ23:ED23)))</f>
        <v/>
      </c>
      <c r="EF23" s="129"/>
      <c r="EG23" s="126" t="str">
        <f>IF(ISBLANK($EL$3),"",IF(ISBLANK(Tipy!DN17),0,IF(AND(Tipy!DN17=Výsledky!$EJ$3,Tipy!DP17=Výsledky!$EL$3),60,0)))</f>
        <v/>
      </c>
      <c r="EH23" s="126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26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26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27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0" t="str">
        <f>IF(ISBLANK($EL$3),"",IF(ISBLANK(Tipy!DN17),"-",SUM(EG23:EK23)))</f>
        <v/>
      </c>
      <c r="EM23" s="129"/>
      <c r="EN23" s="126" t="str">
        <f>IF(ISBLANK($ES$3),"",IF(ISBLANK(Tipy!DT17),0,IF(AND(Tipy!DT17=Výsledky!$EQ$3,Tipy!DV17=Výsledky!$ES$3),60,0)))</f>
        <v/>
      </c>
      <c r="EO23" s="126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26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26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27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0" t="str">
        <f>IF(ISBLANK($ES$3),"",IF(ISBLANK(Tipy!DT17),"-",SUM(EN23:ER23)))</f>
        <v/>
      </c>
      <c r="ET23" s="129"/>
      <c r="EU23" s="126" t="str">
        <f>IF(ISBLANK($EZ$3),"",IF(ISBLANK(Tipy!DZ17),0,IF(AND(Tipy!DZ17=Výsledky!$EX$3,Tipy!EB17=Výsledky!$EZ$3),60,0)))</f>
        <v/>
      </c>
      <c r="EV23" s="126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26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26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27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0" t="str">
        <f>IF(ISBLANK($EZ$3),"",IF(ISBLANK(Tipy!DZ17),"-",SUM(EU23:EY23)))</f>
        <v/>
      </c>
      <c r="FA23" s="129"/>
      <c r="FB23" s="126" t="str">
        <f>IF(ISBLANK($FG$3),"",IF(ISBLANK(Tipy!EF17),0,IF(AND(Tipy!EF17=Výsledky!$FE$3,Tipy!EH17=Výsledky!$FG$3),60,0)))</f>
        <v/>
      </c>
      <c r="FC23" s="126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26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26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27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0" t="str">
        <f>IF(ISBLANK($FG$3),"",IF(ISBLANK(Tipy!EF17),"-",SUM(FB23:FF23)))</f>
        <v/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 t="str">
        <f>IF(ISBLANK($EE$3),"",IF(ISBLANK(Tipy!DH18),0,IF(AND(Tipy!DH18=Výsledky!$EC$3,Tipy!DJ18=Výsledky!$EE$3),60,0)))</f>
        <v/>
      </c>
      <c r="EA24" s="126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26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26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27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0" t="str">
        <f>IF(ISBLANK($EE$3),"",IF(ISBLANK(Tipy!DH18),"-",SUM(DZ24:ED24)))</f>
        <v/>
      </c>
      <c r="EF24" s="129"/>
      <c r="EG24" s="126" t="str">
        <f>IF(ISBLANK($EL$3),"",IF(ISBLANK(Tipy!DN18),0,IF(AND(Tipy!DN18=Výsledky!$EJ$3,Tipy!DP18=Výsledky!$EL$3),60,0)))</f>
        <v/>
      </c>
      <c r="EH24" s="126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26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26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27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0" t="str">
        <f>IF(ISBLANK($EL$3),"",IF(ISBLANK(Tipy!DN18),"-",SUM(EG24:EK24)))</f>
        <v/>
      </c>
      <c r="EM24" s="129"/>
      <c r="EN24" s="126" t="str">
        <f>IF(ISBLANK($ES$3),"",IF(ISBLANK(Tipy!DT18),0,IF(AND(Tipy!DT18=Výsledky!$EQ$3,Tipy!DV18=Výsledky!$ES$3),60,0)))</f>
        <v/>
      </c>
      <c r="EO24" s="126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26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26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27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0" t="str">
        <f>IF(ISBLANK($ES$3),"",IF(ISBLANK(Tipy!DT18),"-",SUM(EN24:ER24)))</f>
        <v/>
      </c>
      <c r="ET24" s="129"/>
      <c r="EU24" s="126" t="str">
        <f>IF(ISBLANK($EZ$3),"",IF(ISBLANK(Tipy!DZ18),0,IF(AND(Tipy!DZ18=Výsledky!$EX$3,Tipy!EB18=Výsledky!$EZ$3),60,0)))</f>
        <v/>
      </c>
      <c r="EV24" s="126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26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26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27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0" t="str">
        <f>IF(ISBLANK($EZ$3),"",IF(ISBLANK(Tipy!DZ18),"-",SUM(EU24:EY24)))</f>
        <v/>
      </c>
      <c r="FA24" s="129"/>
      <c r="FB24" s="126" t="str">
        <f>IF(ISBLANK($FG$3),"",IF(ISBLANK(Tipy!EF18),0,IF(AND(Tipy!EF18=Výsledky!$FE$3,Tipy!EH18=Výsledky!$FG$3),60,0)))</f>
        <v/>
      </c>
      <c r="FC24" s="126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26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26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27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0" t="str">
        <f>IF(ISBLANK($FG$3),"",IF(ISBLANK(Tipy!EF18),"-",SUM(FB24:FF24)))</f>
        <v/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 t="str">
        <f>IF(ISBLANK($EE$3),"",IF(ISBLANK(Tipy!DH19),0,IF(AND(Tipy!DH19=Výsledky!$EC$3,Tipy!DJ19=Výsledky!$EE$3),60,0)))</f>
        <v/>
      </c>
      <c r="EA25" s="126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26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26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27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0" t="str">
        <f>IF(ISBLANK($EE$3),"",IF(ISBLANK(Tipy!DH19),"-",SUM(DZ25:ED25)))</f>
        <v/>
      </c>
      <c r="EF25" s="129"/>
      <c r="EG25" s="126" t="str">
        <f>IF(ISBLANK($EL$3),"",IF(ISBLANK(Tipy!DN19),0,IF(AND(Tipy!DN19=Výsledky!$EJ$3,Tipy!DP19=Výsledky!$EL$3),60,0)))</f>
        <v/>
      </c>
      <c r="EH25" s="126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26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26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27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0" t="str">
        <f>IF(ISBLANK($EL$3),"",IF(ISBLANK(Tipy!DN19),"-",SUM(EG25:EK25)))</f>
        <v/>
      </c>
      <c r="EM25" s="129"/>
      <c r="EN25" s="126" t="str">
        <f>IF(ISBLANK($ES$3),"",IF(ISBLANK(Tipy!DT19),0,IF(AND(Tipy!DT19=Výsledky!$EQ$3,Tipy!DV19=Výsledky!$ES$3),60,0)))</f>
        <v/>
      </c>
      <c r="EO25" s="126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26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26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27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0" t="str">
        <f>IF(ISBLANK($ES$3),"",IF(ISBLANK(Tipy!DT19),"-",SUM(EN25:ER25)))</f>
        <v/>
      </c>
      <c r="ET25" s="129"/>
      <c r="EU25" s="126" t="str">
        <f>IF(ISBLANK($EZ$3),"",IF(ISBLANK(Tipy!DZ19),0,IF(AND(Tipy!DZ19=Výsledky!$EX$3,Tipy!EB19=Výsledky!$EZ$3),60,0)))</f>
        <v/>
      </c>
      <c r="EV25" s="126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26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26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27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0" t="str">
        <f>IF(ISBLANK($EZ$3),"",IF(ISBLANK(Tipy!DZ19),"-",SUM(EU25:EY25)))</f>
        <v/>
      </c>
      <c r="FA25" s="129"/>
      <c r="FB25" s="126" t="str">
        <f>IF(ISBLANK($FG$3),"",IF(ISBLANK(Tipy!EF19),0,IF(AND(Tipy!EF19=Výsledky!$FE$3,Tipy!EH19=Výsledky!$FG$3),60,0)))</f>
        <v/>
      </c>
      <c r="FC25" s="126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26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26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27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0" t="str">
        <f>IF(ISBLANK($FG$3),"",IF(ISBLANK(Tipy!EF19),"-",SUM(FB25:FF25)))</f>
        <v/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 t="str">
        <f>IF(ISBLANK($EE$3),"",IF(ISBLANK(Tipy!DH20),0,IF(AND(Tipy!DH20=Výsledky!$EC$3,Tipy!DJ20=Výsledky!$EE$3),60,0)))</f>
        <v/>
      </c>
      <c r="EA26" s="126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26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26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27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0" t="str">
        <f>IF(ISBLANK($EE$3),"",IF(ISBLANK(Tipy!DH20),"-",SUM(DZ26:ED26)))</f>
        <v/>
      </c>
      <c r="EF26" s="129"/>
      <c r="EG26" s="126" t="str">
        <f>IF(ISBLANK($EL$3),"",IF(ISBLANK(Tipy!DN20),0,IF(AND(Tipy!DN20=Výsledky!$EJ$3,Tipy!DP20=Výsledky!$EL$3),60,0)))</f>
        <v/>
      </c>
      <c r="EH26" s="126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26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26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27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0" t="str">
        <f>IF(ISBLANK($EL$3),"",IF(ISBLANK(Tipy!DN20),"-",SUM(EG26:EK26)))</f>
        <v/>
      </c>
      <c r="EM26" s="129"/>
      <c r="EN26" s="126" t="str">
        <f>IF(ISBLANK($ES$3),"",IF(ISBLANK(Tipy!DT20),0,IF(AND(Tipy!DT20=Výsledky!$EQ$3,Tipy!DV20=Výsledky!$ES$3),60,0)))</f>
        <v/>
      </c>
      <c r="EO26" s="126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26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26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27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0" t="str">
        <f>IF(ISBLANK($ES$3),"",IF(ISBLANK(Tipy!DT20),"-",SUM(EN26:ER26)))</f>
        <v/>
      </c>
      <c r="ET26" s="129"/>
      <c r="EU26" s="126" t="str">
        <f>IF(ISBLANK($EZ$3),"",IF(ISBLANK(Tipy!DZ20),0,IF(AND(Tipy!DZ20=Výsledky!$EX$3,Tipy!EB20=Výsledky!$EZ$3),60,0)))</f>
        <v/>
      </c>
      <c r="EV26" s="126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26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26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27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0" t="str">
        <f>IF(ISBLANK($EZ$3),"",IF(ISBLANK(Tipy!DZ20),"-",SUM(EU26:EY26)))</f>
        <v/>
      </c>
      <c r="FA26" s="129"/>
      <c r="FB26" s="126" t="str">
        <f>IF(ISBLANK($FG$3),"",IF(ISBLANK(Tipy!EF20),0,IF(AND(Tipy!EF20=Výsledky!$FE$3,Tipy!EH20=Výsledky!$FG$3),60,0)))</f>
        <v/>
      </c>
      <c r="FC26" s="126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26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26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27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0" t="str">
        <f>IF(ISBLANK($FG$3),"",IF(ISBLANK(Tipy!EF20),"-",SUM(FB26:FF26)))</f>
        <v/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 t="str">
        <f>IF(ISBLANK($EE$3),"",IF(ISBLANK(Tipy!DH21),0,IF(AND(Tipy!DH21=Výsledky!$EC$3,Tipy!DJ21=Výsledky!$EE$3),60,0)))</f>
        <v/>
      </c>
      <c r="EA27" s="126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26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26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27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0" t="str">
        <f>IF(ISBLANK($EE$3),"",IF(ISBLANK(Tipy!DH21),"-",SUM(DZ27:ED27)))</f>
        <v/>
      </c>
      <c r="EF27" s="129"/>
      <c r="EG27" s="126" t="str">
        <f>IF(ISBLANK($EL$3),"",IF(ISBLANK(Tipy!DN21),0,IF(AND(Tipy!DN21=Výsledky!$EJ$3,Tipy!DP21=Výsledky!$EL$3),60,0)))</f>
        <v/>
      </c>
      <c r="EH27" s="126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26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26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27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0" t="str">
        <f>IF(ISBLANK($EL$3),"",IF(ISBLANK(Tipy!DN21),"-",SUM(EG27:EK27)))</f>
        <v/>
      </c>
      <c r="EM27" s="129"/>
      <c r="EN27" s="126" t="str">
        <f>IF(ISBLANK($ES$3),"",IF(ISBLANK(Tipy!DT21),0,IF(AND(Tipy!DT21=Výsledky!$EQ$3,Tipy!DV21=Výsledky!$ES$3),60,0)))</f>
        <v/>
      </c>
      <c r="EO27" s="126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26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26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27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0" t="str">
        <f>IF(ISBLANK($ES$3),"",IF(ISBLANK(Tipy!DT21),"-",SUM(EN27:ER27)))</f>
        <v/>
      </c>
      <c r="ET27" s="129"/>
      <c r="EU27" s="126" t="str">
        <f>IF(ISBLANK($EZ$3),"",IF(ISBLANK(Tipy!DZ21),0,IF(AND(Tipy!DZ21=Výsledky!$EX$3,Tipy!EB21=Výsledky!$EZ$3),60,0)))</f>
        <v/>
      </c>
      <c r="EV27" s="126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26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26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27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0" t="str">
        <f>IF(ISBLANK($EZ$3),"",IF(ISBLANK(Tipy!DZ21),"-",SUM(EU27:EY27)))</f>
        <v/>
      </c>
      <c r="FA27" s="129"/>
      <c r="FB27" s="126" t="str">
        <f>IF(ISBLANK($FG$3),"",IF(ISBLANK(Tipy!EF21),0,IF(AND(Tipy!EF21=Výsledky!$FE$3,Tipy!EH21=Výsledky!$FG$3),60,0)))</f>
        <v/>
      </c>
      <c r="FC27" s="126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26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26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27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0" t="str">
        <f>IF(ISBLANK($FG$3),"",IF(ISBLANK(Tipy!EF21),"-",SUM(FB27:FF27)))</f>
        <v/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 t="str">
        <f>IF(ISBLANK($EE$3),"",IF(ISBLANK(Tipy!DH22),0,IF(AND(Tipy!DH22=Výsledky!$EC$3,Tipy!DJ22=Výsledky!$EE$3),60,0)))</f>
        <v/>
      </c>
      <c r="EA28" s="126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26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26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27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0" t="str">
        <f>IF(ISBLANK($EE$3),"",IF(ISBLANK(Tipy!DH22),"-",SUM(DZ28:ED28)))</f>
        <v/>
      </c>
      <c r="EF28" s="129"/>
      <c r="EG28" s="126" t="str">
        <f>IF(ISBLANK($EL$3),"",IF(ISBLANK(Tipy!DN22),0,IF(AND(Tipy!DN22=Výsledky!$EJ$3,Tipy!DP22=Výsledky!$EL$3),60,0)))</f>
        <v/>
      </c>
      <c r="EH28" s="126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26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26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27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0" t="str">
        <f>IF(ISBLANK($EL$3),"",IF(ISBLANK(Tipy!DN22),"-",SUM(EG28:EK28)))</f>
        <v/>
      </c>
      <c r="EM28" s="129"/>
      <c r="EN28" s="126" t="str">
        <f>IF(ISBLANK($ES$3),"",IF(ISBLANK(Tipy!DT22),0,IF(AND(Tipy!DT22=Výsledky!$EQ$3,Tipy!DV22=Výsledky!$ES$3),60,0)))</f>
        <v/>
      </c>
      <c r="EO28" s="126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26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26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27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0" t="str">
        <f>IF(ISBLANK($ES$3),"",IF(ISBLANK(Tipy!DT22),"-",SUM(EN28:ER28)))</f>
        <v/>
      </c>
      <c r="ET28" s="129"/>
      <c r="EU28" s="126" t="str">
        <f>IF(ISBLANK($EZ$3),"",IF(ISBLANK(Tipy!DZ22),0,IF(AND(Tipy!DZ22=Výsledky!$EX$3,Tipy!EB22=Výsledky!$EZ$3),60,0)))</f>
        <v/>
      </c>
      <c r="EV28" s="126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26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26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27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0" t="str">
        <f>IF(ISBLANK($EZ$3),"",IF(ISBLANK(Tipy!DZ22),"-",SUM(EU28:EY28)))</f>
        <v/>
      </c>
      <c r="FA28" s="129"/>
      <c r="FB28" s="126" t="str">
        <f>IF(ISBLANK($FG$3),"",IF(ISBLANK(Tipy!EF22),0,IF(AND(Tipy!EF22=Výsledky!$FE$3,Tipy!EH22=Výsledky!$FG$3),60,0)))</f>
        <v/>
      </c>
      <c r="FC28" s="126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26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26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27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0" t="str">
        <f>IF(ISBLANK($FG$3),"",IF(ISBLANK(Tipy!EF22),"-",SUM(FB28:FF28)))</f>
        <v/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 t="str">
        <f>IF(ISBLANK($EE$3),"",IF(ISBLANK(Tipy!DH23),0,IF(AND(Tipy!DH23=Výsledky!$EC$3,Tipy!DJ23=Výsledky!$EE$3),60,0)))</f>
        <v/>
      </c>
      <c r="EA29" s="126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26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26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27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0" t="str">
        <f>IF(ISBLANK($EE$3),"",IF(ISBLANK(Tipy!DH23),"-",SUM(DZ29:ED29)))</f>
        <v/>
      </c>
      <c r="EF29" s="129"/>
      <c r="EG29" s="126" t="str">
        <f>IF(ISBLANK($EL$3),"",IF(ISBLANK(Tipy!DN23),0,IF(AND(Tipy!DN23=Výsledky!$EJ$3,Tipy!DP23=Výsledky!$EL$3),60,0)))</f>
        <v/>
      </c>
      <c r="EH29" s="126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26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26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27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0" t="str">
        <f>IF(ISBLANK($EL$3),"",IF(ISBLANK(Tipy!DN23),"-",SUM(EG29:EK29)))</f>
        <v/>
      </c>
      <c r="EM29" s="129"/>
      <c r="EN29" s="126" t="str">
        <f>IF(ISBLANK($ES$3),"",IF(ISBLANK(Tipy!DT23),0,IF(AND(Tipy!DT23=Výsledky!$EQ$3,Tipy!DV23=Výsledky!$ES$3),60,0)))</f>
        <v/>
      </c>
      <c r="EO29" s="126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26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26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27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0" t="str">
        <f>IF(ISBLANK($ES$3),"",IF(ISBLANK(Tipy!DT23),"-",SUM(EN29:ER29)))</f>
        <v/>
      </c>
      <c r="ET29" s="129"/>
      <c r="EU29" s="126" t="str">
        <f>IF(ISBLANK($EZ$3),"",IF(ISBLANK(Tipy!DZ23),0,IF(AND(Tipy!DZ23=Výsledky!$EX$3,Tipy!EB23=Výsledky!$EZ$3),60,0)))</f>
        <v/>
      </c>
      <c r="EV29" s="126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26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26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27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0" t="str">
        <f>IF(ISBLANK($EZ$3),"",IF(ISBLANK(Tipy!DZ23),"-",SUM(EU29:EY29)))</f>
        <v/>
      </c>
      <c r="FA29" s="129"/>
      <c r="FB29" s="126" t="str">
        <f>IF(ISBLANK($FG$3),"",IF(ISBLANK(Tipy!EF23),0,IF(AND(Tipy!EF23=Výsledky!$FE$3,Tipy!EH23=Výsledky!$FG$3),60,0)))</f>
        <v/>
      </c>
      <c r="FC29" s="126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26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26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27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0" t="str">
        <f>IF(ISBLANK($FG$3),"",IF(ISBLANK(Tipy!EF23),"-",SUM(FB29:FF29)))</f>
        <v/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 t="str">
        <f>IF(ISBLANK($EE$3),"",IF(ISBLANK(Tipy!DH24),0,IF(AND(Tipy!DH24=Výsledky!$EC$3,Tipy!DJ24=Výsledky!$EE$3),60,0)))</f>
        <v/>
      </c>
      <c r="EA30" s="126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26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26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27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0" t="str">
        <f>IF(ISBLANK($EE$3),"",IF(ISBLANK(Tipy!DH24),"-",SUM(DZ30:ED30)))</f>
        <v/>
      </c>
      <c r="EF30" s="129"/>
      <c r="EG30" s="126" t="str">
        <f>IF(ISBLANK($EL$3),"",IF(ISBLANK(Tipy!DN24),0,IF(AND(Tipy!DN24=Výsledky!$EJ$3,Tipy!DP24=Výsledky!$EL$3),60,0)))</f>
        <v/>
      </c>
      <c r="EH30" s="126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26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26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27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0" t="str">
        <f>IF(ISBLANK($EL$3),"",IF(ISBLANK(Tipy!DN24),"-",SUM(EG30:EK30)))</f>
        <v/>
      </c>
      <c r="EM30" s="129"/>
      <c r="EN30" s="126" t="str">
        <f>IF(ISBLANK($ES$3),"",IF(ISBLANK(Tipy!DT24),0,IF(AND(Tipy!DT24=Výsledky!$EQ$3,Tipy!DV24=Výsledky!$ES$3),60,0)))</f>
        <v/>
      </c>
      <c r="EO30" s="126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26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26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27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0" t="str">
        <f>IF(ISBLANK($ES$3),"",IF(ISBLANK(Tipy!DT24),"-",SUM(EN30:ER30)))</f>
        <v/>
      </c>
      <c r="ET30" s="129"/>
      <c r="EU30" s="126" t="str">
        <f>IF(ISBLANK($EZ$3),"",IF(ISBLANK(Tipy!DZ24),0,IF(AND(Tipy!DZ24=Výsledky!$EX$3,Tipy!EB24=Výsledky!$EZ$3),60,0)))</f>
        <v/>
      </c>
      <c r="EV30" s="126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26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26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27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0" t="str">
        <f>IF(ISBLANK($EZ$3),"",IF(ISBLANK(Tipy!DZ24),"-",SUM(EU30:EY30)))</f>
        <v/>
      </c>
      <c r="FA30" s="129"/>
      <c r="FB30" s="126" t="str">
        <f>IF(ISBLANK($FG$3),"",IF(ISBLANK(Tipy!EF24),0,IF(AND(Tipy!EF24=Výsledky!$FE$3,Tipy!EH24=Výsledky!$FG$3),60,0)))</f>
        <v/>
      </c>
      <c r="FC30" s="126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26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26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27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0" t="str">
        <f>IF(ISBLANK($FG$3),"",IF(ISBLANK(Tipy!EF24),"-",SUM(FB30:FF30)))</f>
        <v/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 t="str">
        <f>IF(ISBLANK($EE$3),"",IF(ISBLANK(Tipy!DH25),0,IF(AND(Tipy!DH25=Výsledky!$EC$3,Tipy!DJ25=Výsledky!$EE$3),60,0)))</f>
        <v/>
      </c>
      <c r="EA31" s="126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26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26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27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0" t="str">
        <f>IF(ISBLANK($EE$3),"",IF(ISBLANK(Tipy!DH25),"-",SUM(DZ31:ED31)))</f>
        <v/>
      </c>
      <c r="EF31" s="129"/>
      <c r="EG31" s="126" t="str">
        <f>IF(ISBLANK($EL$3),"",IF(ISBLANK(Tipy!DN25),0,IF(AND(Tipy!DN25=Výsledky!$EJ$3,Tipy!DP25=Výsledky!$EL$3),60,0)))</f>
        <v/>
      </c>
      <c r="EH31" s="126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26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26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27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0" t="str">
        <f>IF(ISBLANK($EL$3),"",IF(ISBLANK(Tipy!DN25),"-",SUM(EG31:EK31)))</f>
        <v/>
      </c>
      <c r="EM31" s="129"/>
      <c r="EN31" s="126" t="str">
        <f>IF(ISBLANK($ES$3),"",IF(ISBLANK(Tipy!DT25),0,IF(AND(Tipy!DT25=Výsledky!$EQ$3,Tipy!DV25=Výsledky!$ES$3),60,0)))</f>
        <v/>
      </c>
      <c r="EO31" s="126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26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26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27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0" t="str">
        <f>IF(ISBLANK($ES$3),"",IF(ISBLANK(Tipy!DT25),"-",SUM(EN31:ER31)))</f>
        <v/>
      </c>
      <c r="ET31" s="129"/>
      <c r="EU31" s="126" t="str">
        <f>IF(ISBLANK($EZ$3),"",IF(ISBLANK(Tipy!DZ25),0,IF(AND(Tipy!DZ25=Výsledky!$EX$3,Tipy!EB25=Výsledky!$EZ$3),60,0)))</f>
        <v/>
      </c>
      <c r="EV31" s="126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26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26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27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0" t="str">
        <f>IF(ISBLANK($EZ$3),"",IF(ISBLANK(Tipy!DZ25),"-",SUM(EU31:EY31)))</f>
        <v/>
      </c>
      <c r="FA31" s="129"/>
      <c r="FB31" s="126" t="str">
        <f>IF(ISBLANK($FG$3),"",IF(ISBLANK(Tipy!EF25),0,IF(AND(Tipy!EF25=Výsledky!$FE$3,Tipy!EH25=Výsledky!$FG$3),60,0)))</f>
        <v/>
      </c>
      <c r="FC31" s="126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26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26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27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0" t="str">
        <f>IF(ISBLANK($FG$3),"",IF(ISBLANK(Tipy!EF25),"-",SUM(FB31:FF31)))</f>
        <v/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 t="str">
        <f>IF(ISBLANK($EE$3),"",IF(ISBLANK(Tipy!DH26),0,IF(AND(Tipy!DH26=Výsledky!$EC$3,Tipy!DJ26=Výsledky!$EE$3),60,0)))</f>
        <v/>
      </c>
      <c r="EA32" s="126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26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26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27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0" t="str">
        <f>IF(ISBLANK($EE$3),"",IF(ISBLANK(Tipy!DH26),"-",SUM(DZ32:ED32)))</f>
        <v/>
      </c>
      <c r="EF32" s="129"/>
      <c r="EG32" s="126" t="str">
        <f>IF(ISBLANK($EL$3),"",IF(ISBLANK(Tipy!DN26),0,IF(AND(Tipy!DN26=Výsledky!$EJ$3,Tipy!DP26=Výsledky!$EL$3),60,0)))</f>
        <v/>
      </c>
      <c r="EH32" s="126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26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26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27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0" t="str">
        <f>IF(ISBLANK($EL$3),"",IF(ISBLANK(Tipy!DN26),"-",SUM(EG32:EK32)))</f>
        <v/>
      </c>
      <c r="EM32" s="129"/>
      <c r="EN32" s="126" t="str">
        <f>IF(ISBLANK($ES$3),"",IF(ISBLANK(Tipy!DT26),0,IF(AND(Tipy!DT26=Výsledky!$EQ$3,Tipy!DV26=Výsledky!$ES$3),60,0)))</f>
        <v/>
      </c>
      <c r="EO32" s="126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26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26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27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0" t="str">
        <f>IF(ISBLANK($ES$3),"",IF(ISBLANK(Tipy!DT26),"-",SUM(EN32:ER32)))</f>
        <v/>
      </c>
      <c r="ET32" s="129"/>
      <c r="EU32" s="126" t="str">
        <f>IF(ISBLANK($EZ$3),"",IF(ISBLANK(Tipy!DZ26),0,IF(AND(Tipy!DZ26=Výsledky!$EX$3,Tipy!EB26=Výsledky!$EZ$3),60,0)))</f>
        <v/>
      </c>
      <c r="EV32" s="126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26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26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27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0" t="str">
        <f>IF(ISBLANK($EZ$3),"",IF(ISBLANK(Tipy!DZ26),"-",SUM(EU32:EY32)))</f>
        <v/>
      </c>
      <c r="FA32" s="129"/>
      <c r="FB32" s="126" t="str">
        <f>IF(ISBLANK($FG$3),"",IF(ISBLANK(Tipy!EF26),0,IF(AND(Tipy!EF26=Výsledky!$FE$3,Tipy!EH26=Výsledky!$FG$3),60,0)))</f>
        <v/>
      </c>
      <c r="FC32" s="126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26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26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27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0" t="str">
        <f>IF(ISBLANK($FG$3),"",IF(ISBLANK(Tipy!EF26),"-",SUM(FB32:FF32)))</f>
        <v/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 t="str">
        <f>IF(ISBLANK($EE$3),"",IF(ISBLANK(Tipy!DH27),0,IF(AND(Tipy!DH27=Výsledky!$EC$3,Tipy!DJ27=Výsledky!$EE$3),60,0)))</f>
        <v/>
      </c>
      <c r="EA33" s="126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26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26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27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0" t="str">
        <f>IF(ISBLANK($EE$3),"",IF(ISBLANK(Tipy!DH27),"-",SUM(DZ33:ED33)))</f>
        <v/>
      </c>
      <c r="EF33" s="129"/>
      <c r="EG33" s="126" t="str">
        <f>IF(ISBLANK($EL$3),"",IF(ISBLANK(Tipy!DN27),0,IF(AND(Tipy!DN27=Výsledky!$EJ$3,Tipy!DP27=Výsledky!$EL$3),60,0)))</f>
        <v/>
      </c>
      <c r="EH33" s="126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26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26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27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0" t="str">
        <f>IF(ISBLANK($EL$3),"",IF(ISBLANK(Tipy!DN27),"-",SUM(EG33:EK33)))</f>
        <v/>
      </c>
      <c r="EM33" s="129"/>
      <c r="EN33" s="126" t="str">
        <f>IF(ISBLANK($ES$3),"",IF(ISBLANK(Tipy!DT27),0,IF(AND(Tipy!DT27=Výsledky!$EQ$3,Tipy!DV27=Výsledky!$ES$3),60,0)))</f>
        <v/>
      </c>
      <c r="EO33" s="126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26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26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27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0" t="str">
        <f>IF(ISBLANK($ES$3),"",IF(ISBLANK(Tipy!DT27),"-",SUM(EN33:ER33)))</f>
        <v/>
      </c>
      <c r="ET33" s="129"/>
      <c r="EU33" s="126" t="str">
        <f>IF(ISBLANK($EZ$3),"",IF(ISBLANK(Tipy!DZ27),0,IF(AND(Tipy!DZ27=Výsledky!$EX$3,Tipy!EB27=Výsledky!$EZ$3),60,0)))</f>
        <v/>
      </c>
      <c r="EV33" s="126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26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26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27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0" t="str">
        <f>IF(ISBLANK($EZ$3),"",IF(ISBLANK(Tipy!DZ27),"-",SUM(EU33:EY33)))</f>
        <v/>
      </c>
      <c r="FA33" s="129"/>
      <c r="FB33" s="126" t="str">
        <f>IF(ISBLANK($FG$3),"",IF(ISBLANK(Tipy!EF27),0,IF(AND(Tipy!EF27=Výsledky!$FE$3,Tipy!EH27=Výsledky!$FG$3),60,0)))</f>
        <v/>
      </c>
      <c r="FC33" s="126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26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26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27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0" t="str">
        <f>IF(ISBLANK($FG$3),"",IF(ISBLANK(Tipy!EF27),"-",SUM(FB33:FF33)))</f>
        <v/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 t="str">
        <f>IF(ISBLANK($EE$3),"",IF(ISBLANK(Tipy!DH28),0,IF(AND(Tipy!DH28=Výsledky!$EC$3,Tipy!DJ28=Výsledky!$EE$3),60,0)))</f>
        <v/>
      </c>
      <c r="EA34" s="126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26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26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27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0" t="str">
        <f>IF(ISBLANK($EE$3),"",IF(ISBLANK(Tipy!DH28),"-",SUM(DZ34:ED34)))</f>
        <v/>
      </c>
      <c r="EF34" s="129"/>
      <c r="EG34" s="126" t="str">
        <f>IF(ISBLANK($EL$3),"",IF(ISBLANK(Tipy!DN28),0,IF(AND(Tipy!DN28=Výsledky!$EJ$3,Tipy!DP28=Výsledky!$EL$3),60,0)))</f>
        <v/>
      </c>
      <c r="EH34" s="126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26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26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27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0" t="str">
        <f>IF(ISBLANK($EL$3),"",IF(ISBLANK(Tipy!DN28),"-",SUM(EG34:EK34)))</f>
        <v/>
      </c>
      <c r="EM34" s="129"/>
      <c r="EN34" s="126" t="str">
        <f>IF(ISBLANK($ES$3),"",IF(ISBLANK(Tipy!DT28),0,IF(AND(Tipy!DT28=Výsledky!$EQ$3,Tipy!DV28=Výsledky!$ES$3),60,0)))</f>
        <v/>
      </c>
      <c r="EO34" s="126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26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26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27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0" t="str">
        <f>IF(ISBLANK($ES$3),"",IF(ISBLANK(Tipy!DT28),"-",SUM(EN34:ER34)))</f>
        <v/>
      </c>
      <c r="ET34" s="129"/>
      <c r="EU34" s="126" t="str">
        <f>IF(ISBLANK($EZ$3),"",IF(ISBLANK(Tipy!DZ28),0,IF(AND(Tipy!DZ28=Výsledky!$EX$3,Tipy!EB28=Výsledky!$EZ$3),60,0)))</f>
        <v/>
      </c>
      <c r="EV34" s="126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26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26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27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0" t="str">
        <f>IF(ISBLANK($EZ$3),"",IF(ISBLANK(Tipy!DZ28),"-",SUM(EU34:EY34)))</f>
        <v/>
      </c>
      <c r="FA34" s="129"/>
      <c r="FB34" s="126" t="str">
        <f>IF(ISBLANK($FG$3),"",IF(ISBLANK(Tipy!EF28),0,IF(AND(Tipy!EF28=Výsledky!$FE$3,Tipy!EH28=Výsledky!$FG$3),60,0)))</f>
        <v/>
      </c>
      <c r="FC34" s="126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26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26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27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0" t="str">
        <f>IF(ISBLANK($FG$3),"",IF(ISBLANK(Tipy!EF28),"-",SUM(FB34:FF34)))</f>
        <v/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 t="str">
        <f>IF(ISBLANK($EE$3),"",IF(ISBLANK(Tipy!DH29),0,IF(AND(Tipy!DH29=Výsledky!$EC$3,Tipy!DJ29=Výsledky!$EE$3),60,0)))</f>
        <v/>
      </c>
      <c r="EA35" s="126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26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26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27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0" t="str">
        <f>IF(ISBLANK($EE$3),"",IF(ISBLANK(Tipy!DH29),"-",SUM(DZ35:ED35)))</f>
        <v/>
      </c>
      <c r="EF35" s="129"/>
      <c r="EG35" s="126" t="str">
        <f>IF(ISBLANK($EL$3),"",IF(ISBLANK(Tipy!DN29),0,IF(AND(Tipy!DN29=Výsledky!$EJ$3,Tipy!DP29=Výsledky!$EL$3),60,0)))</f>
        <v/>
      </c>
      <c r="EH35" s="126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26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26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27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0" t="str">
        <f>IF(ISBLANK($EL$3),"",IF(ISBLANK(Tipy!DN29),"-",SUM(EG35:EK35)))</f>
        <v/>
      </c>
      <c r="EM35" s="129"/>
      <c r="EN35" s="126" t="str">
        <f>IF(ISBLANK($ES$3),"",IF(ISBLANK(Tipy!DT29),0,IF(AND(Tipy!DT29=Výsledky!$EQ$3,Tipy!DV29=Výsledky!$ES$3),60,0)))</f>
        <v/>
      </c>
      <c r="EO35" s="126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26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26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27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0" t="str">
        <f>IF(ISBLANK($ES$3),"",IF(ISBLANK(Tipy!DT29),"-",SUM(EN35:ER35)))</f>
        <v/>
      </c>
      <c r="ET35" s="129"/>
      <c r="EU35" s="126" t="str">
        <f>IF(ISBLANK($EZ$3),"",IF(ISBLANK(Tipy!DZ29),0,IF(AND(Tipy!DZ29=Výsledky!$EX$3,Tipy!EB29=Výsledky!$EZ$3),60,0)))</f>
        <v/>
      </c>
      <c r="EV35" s="126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26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26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27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0" t="str">
        <f>IF(ISBLANK($EZ$3),"",IF(ISBLANK(Tipy!DZ29),"-",SUM(EU35:EY35)))</f>
        <v/>
      </c>
      <c r="FA35" s="129"/>
      <c r="FB35" s="126" t="str">
        <f>IF(ISBLANK($FG$3),"",IF(ISBLANK(Tipy!EF29),0,IF(AND(Tipy!EF29=Výsledky!$FE$3,Tipy!EH29=Výsledky!$FG$3),60,0)))</f>
        <v/>
      </c>
      <c r="FC35" s="126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26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26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27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0" t="str">
        <f>IF(ISBLANK($FG$3),"",IF(ISBLANK(Tipy!EF29),"-",SUM(FB35:FF35)))</f>
        <v/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 t="str">
        <f>IF(ISBLANK($EE$3),"",IF(ISBLANK(Tipy!DH30),0,IF(AND(Tipy!DH30=Výsledky!$EC$3,Tipy!DJ30=Výsledky!$EE$3),60,0)))</f>
        <v/>
      </c>
      <c r="EA36" s="126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26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26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27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0" t="str">
        <f>IF(ISBLANK($EE$3),"",IF(ISBLANK(Tipy!DH30),"-",SUM(DZ36:ED36)))</f>
        <v/>
      </c>
      <c r="EF36" s="129"/>
      <c r="EG36" s="126" t="str">
        <f>IF(ISBLANK($EL$3),"",IF(ISBLANK(Tipy!DN30),0,IF(AND(Tipy!DN30=Výsledky!$EJ$3,Tipy!DP30=Výsledky!$EL$3),60,0)))</f>
        <v/>
      </c>
      <c r="EH36" s="126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26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26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27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0" t="str">
        <f>IF(ISBLANK($EL$3),"",IF(ISBLANK(Tipy!DN30),"-",SUM(EG36:EK36)))</f>
        <v/>
      </c>
      <c r="EM36" s="129"/>
      <c r="EN36" s="126" t="str">
        <f>IF(ISBLANK($ES$3),"",IF(ISBLANK(Tipy!DT30),0,IF(AND(Tipy!DT30=Výsledky!$EQ$3,Tipy!DV30=Výsledky!$ES$3),60,0)))</f>
        <v/>
      </c>
      <c r="EO36" s="126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26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26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27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0" t="str">
        <f>IF(ISBLANK($ES$3),"",IF(ISBLANK(Tipy!DT30),"-",SUM(EN36:ER36)))</f>
        <v/>
      </c>
      <c r="ET36" s="129"/>
      <c r="EU36" s="126" t="str">
        <f>IF(ISBLANK($EZ$3),"",IF(ISBLANK(Tipy!DZ30),0,IF(AND(Tipy!DZ30=Výsledky!$EX$3,Tipy!EB30=Výsledky!$EZ$3),60,0)))</f>
        <v/>
      </c>
      <c r="EV36" s="126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26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26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27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0" t="str">
        <f>IF(ISBLANK($EZ$3),"",IF(ISBLANK(Tipy!DZ30),"-",SUM(EU36:EY36)))</f>
        <v/>
      </c>
      <c r="FA36" s="129"/>
      <c r="FB36" s="126" t="str">
        <f>IF(ISBLANK($FG$3),"",IF(ISBLANK(Tipy!EF30),0,IF(AND(Tipy!EF30=Výsledky!$FE$3,Tipy!EH30=Výsledky!$FG$3),60,0)))</f>
        <v/>
      </c>
      <c r="FC36" s="126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26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26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27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0" t="str">
        <f>IF(ISBLANK($FG$3),"",IF(ISBLANK(Tipy!EF30),"-",SUM(FB36:FF36)))</f>
        <v/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 t="str">
        <f>IF(ISBLANK($EE$3),"",IF(ISBLANK(Tipy!DH31),0,IF(AND(Tipy!DH31=Výsledky!$EC$3,Tipy!DJ31=Výsledky!$EE$3),60,0)))</f>
        <v/>
      </c>
      <c r="EA37" s="126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26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26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27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0" t="str">
        <f>IF(ISBLANK($EE$3),"",IF(ISBLANK(Tipy!DH31),"-",SUM(DZ37:ED37)))</f>
        <v/>
      </c>
      <c r="EF37" s="129"/>
      <c r="EG37" s="126" t="str">
        <f>IF(ISBLANK($EL$3),"",IF(ISBLANK(Tipy!DN31),0,IF(AND(Tipy!DN31=Výsledky!$EJ$3,Tipy!DP31=Výsledky!$EL$3),60,0)))</f>
        <v/>
      </c>
      <c r="EH37" s="126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26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26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27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0" t="str">
        <f>IF(ISBLANK($EL$3),"",IF(ISBLANK(Tipy!DN31),"-",SUM(EG37:EK37)))</f>
        <v/>
      </c>
      <c r="EM37" s="129"/>
      <c r="EN37" s="126" t="str">
        <f>IF(ISBLANK($ES$3),"",IF(ISBLANK(Tipy!DT31),0,IF(AND(Tipy!DT31=Výsledky!$EQ$3,Tipy!DV31=Výsledky!$ES$3),60,0)))</f>
        <v/>
      </c>
      <c r="EO37" s="126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26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26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27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0" t="str">
        <f>IF(ISBLANK($ES$3),"",IF(ISBLANK(Tipy!DT31),"-",SUM(EN37:ER37)))</f>
        <v/>
      </c>
      <c r="ET37" s="129"/>
      <c r="EU37" s="126" t="str">
        <f>IF(ISBLANK($EZ$3),"",IF(ISBLANK(Tipy!DZ31),0,IF(AND(Tipy!DZ31=Výsledky!$EX$3,Tipy!EB31=Výsledky!$EZ$3),60,0)))</f>
        <v/>
      </c>
      <c r="EV37" s="126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26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26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27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0" t="str">
        <f>IF(ISBLANK($EZ$3),"",IF(ISBLANK(Tipy!DZ31),"-",SUM(EU37:EY37)))</f>
        <v/>
      </c>
      <c r="FA37" s="129"/>
      <c r="FB37" s="126" t="str">
        <f>IF(ISBLANK($FG$3),"",IF(ISBLANK(Tipy!EF31),0,IF(AND(Tipy!EF31=Výsledky!$FE$3,Tipy!EH31=Výsledky!$FG$3),60,0)))</f>
        <v/>
      </c>
      <c r="FC37" s="126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26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26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27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0" t="str">
        <f>IF(ISBLANK($FG$3),"",IF(ISBLANK(Tipy!EF31),"-",SUM(FB37:FF37)))</f>
        <v/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 t="str">
        <f>IF(ISBLANK($EE$3),"",IF(ISBLANK(Tipy!DH32),0,IF(AND(Tipy!DH32=Výsledky!$EC$3,Tipy!DJ32=Výsledky!$EE$3),60,0)))</f>
        <v/>
      </c>
      <c r="EA38" s="126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26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26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27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0" t="str">
        <f>IF(ISBLANK($EE$3),"",IF(ISBLANK(Tipy!DH32),"-",SUM(DZ38:ED38)))</f>
        <v/>
      </c>
      <c r="EF38" s="129"/>
      <c r="EG38" s="126" t="str">
        <f>IF(ISBLANK($EL$3),"",IF(ISBLANK(Tipy!DN32),0,IF(AND(Tipy!DN32=Výsledky!$EJ$3,Tipy!DP32=Výsledky!$EL$3),60,0)))</f>
        <v/>
      </c>
      <c r="EH38" s="126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26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26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27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0" t="str">
        <f>IF(ISBLANK($EL$3),"",IF(ISBLANK(Tipy!DN32),"-",SUM(EG38:EK38)))</f>
        <v/>
      </c>
      <c r="EM38" s="129"/>
      <c r="EN38" s="126" t="str">
        <f>IF(ISBLANK($ES$3),"",IF(ISBLANK(Tipy!DT32),0,IF(AND(Tipy!DT32=Výsledky!$EQ$3,Tipy!DV32=Výsledky!$ES$3),60,0)))</f>
        <v/>
      </c>
      <c r="EO38" s="126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26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26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27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0" t="str">
        <f>IF(ISBLANK($ES$3),"",IF(ISBLANK(Tipy!DT32),"-",SUM(EN38:ER38)))</f>
        <v/>
      </c>
      <c r="ET38" s="129"/>
      <c r="EU38" s="126" t="str">
        <f>IF(ISBLANK($EZ$3),"",IF(ISBLANK(Tipy!DZ32),0,IF(AND(Tipy!DZ32=Výsledky!$EX$3,Tipy!EB32=Výsledky!$EZ$3),60,0)))</f>
        <v/>
      </c>
      <c r="EV38" s="126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26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26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27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0" t="str">
        <f>IF(ISBLANK($EZ$3),"",IF(ISBLANK(Tipy!DZ32),"-",SUM(EU38:EY38)))</f>
        <v/>
      </c>
      <c r="FA38" s="129"/>
      <c r="FB38" s="126" t="str">
        <f>IF(ISBLANK($FG$3),"",IF(ISBLANK(Tipy!EF32),0,IF(AND(Tipy!EF32=Výsledky!$FE$3,Tipy!EH32=Výsledky!$FG$3),60,0)))</f>
        <v/>
      </c>
      <c r="FC38" s="126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26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26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27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0" t="str">
        <f>IF(ISBLANK($FG$3),"",IF(ISBLANK(Tipy!EF32),"-",SUM(FB38:FF38)))</f>
        <v/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 t="str">
        <f>IF(ISBLANK($EE$3),"",IF(ISBLANK(Tipy!DH33),0,IF(AND(Tipy!DH33=Výsledky!$EC$3,Tipy!DJ33=Výsledky!$EE$3),60,0)))</f>
        <v/>
      </c>
      <c r="EA39" s="126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26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26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27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0" t="str">
        <f>IF(ISBLANK($EE$3),"",IF(ISBLANK(Tipy!DH33),"-",SUM(DZ39:ED39)))</f>
        <v/>
      </c>
      <c r="EF39" s="129"/>
      <c r="EG39" s="126" t="str">
        <f>IF(ISBLANK($EL$3),"",IF(ISBLANK(Tipy!DN33),0,IF(AND(Tipy!DN33=Výsledky!$EJ$3,Tipy!DP33=Výsledky!$EL$3),60,0)))</f>
        <v/>
      </c>
      <c r="EH39" s="126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26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26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27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0" t="str">
        <f>IF(ISBLANK($EL$3),"",IF(ISBLANK(Tipy!DN33),"-",SUM(EG39:EK39)))</f>
        <v/>
      </c>
      <c r="EM39" s="129"/>
      <c r="EN39" s="126" t="str">
        <f>IF(ISBLANK($ES$3),"",IF(ISBLANK(Tipy!DT33),0,IF(AND(Tipy!DT33=Výsledky!$EQ$3,Tipy!DV33=Výsledky!$ES$3),60,0)))</f>
        <v/>
      </c>
      <c r="EO39" s="126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26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26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27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0" t="str">
        <f>IF(ISBLANK($ES$3),"",IF(ISBLANK(Tipy!DT33),"-",SUM(EN39:ER39)))</f>
        <v/>
      </c>
      <c r="ET39" s="129"/>
      <c r="EU39" s="126" t="str">
        <f>IF(ISBLANK($EZ$3),"",IF(ISBLANK(Tipy!DZ33),0,IF(AND(Tipy!DZ33=Výsledky!$EX$3,Tipy!EB33=Výsledky!$EZ$3),60,0)))</f>
        <v/>
      </c>
      <c r="EV39" s="126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26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26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27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0" t="str">
        <f>IF(ISBLANK($EZ$3),"",IF(ISBLANK(Tipy!DZ33),"-",SUM(EU39:EY39)))</f>
        <v/>
      </c>
      <c r="FA39" s="129"/>
      <c r="FB39" s="126" t="str">
        <f>IF(ISBLANK($FG$3),"",IF(ISBLANK(Tipy!EF33),0,IF(AND(Tipy!EF33=Výsledky!$FE$3,Tipy!EH33=Výsledky!$FG$3),60,0)))</f>
        <v/>
      </c>
      <c r="FC39" s="126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26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26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27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0" t="str">
        <f>IF(ISBLANK($FG$3),"",IF(ISBLANK(Tipy!EF33),"-",SUM(FB39:FF39)))</f>
        <v/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 t="str">
        <f>IF(ISBLANK($EE$3),"",IF(ISBLANK(Tipy!DH34),0,IF(AND(Tipy!DH34=Výsledky!$EC$3,Tipy!DJ34=Výsledky!$EE$3),60,0)))</f>
        <v/>
      </c>
      <c r="EA40" s="126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26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26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27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0" t="str">
        <f>IF(ISBLANK($EE$3),"",IF(ISBLANK(Tipy!DH34),"-",SUM(DZ40:ED40)))</f>
        <v/>
      </c>
      <c r="EF40" s="129"/>
      <c r="EG40" s="126" t="str">
        <f>IF(ISBLANK($EL$3),"",IF(ISBLANK(Tipy!DN34),0,IF(AND(Tipy!DN34=Výsledky!$EJ$3,Tipy!DP34=Výsledky!$EL$3),60,0)))</f>
        <v/>
      </c>
      <c r="EH40" s="126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26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26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27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0" t="str">
        <f>IF(ISBLANK($EL$3),"",IF(ISBLANK(Tipy!DN34),"-",SUM(EG40:EK40)))</f>
        <v/>
      </c>
      <c r="EM40" s="129"/>
      <c r="EN40" s="126" t="str">
        <f>IF(ISBLANK($ES$3),"",IF(ISBLANK(Tipy!DT34),0,IF(AND(Tipy!DT34=Výsledky!$EQ$3,Tipy!DV34=Výsledky!$ES$3),60,0)))</f>
        <v/>
      </c>
      <c r="EO40" s="126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26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26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27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0" t="str">
        <f>IF(ISBLANK($ES$3),"",IF(ISBLANK(Tipy!DT34),"-",SUM(EN40:ER40)))</f>
        <v/>
      </c>
      <c r="ET40" s="129"/>
      <c r="EU40" s="126" t="str">
        <f>IF(ISBLANK($EZ$3),"",IF(ISBLANK(Tipy!DZ34),0,IF(AND(Tipy!DZ34=Výsledky!$EX$3,Tipy!EB34=Výsledky!$EZ$3),60,0)))</f>
        <v/>
      </c>
      <c r="EV40" s="126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26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26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27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0" t="str">
        <f>IF(ISBLANK($EZ$3),"",IF(ISBLANK(Tipy!DZ34),"-",SUM(EU40:EY40)))</f>
        <v/>
      </c>
      <c r="FA40" s="129"/>
      <c r="FB40" s="126" t="str">
        <f>IF(ISBLANK($FG$3),"",IF(ISBLANK(Tipy!EF34),0,IF(AND(Tipy!EF34=Výsledky!$FE$3,Tipy!EH34=Výsledky!$FG$3),60,0)))</f>
        <v/>
      </c>
      <c r="FC40" s="126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26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26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27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0" t="str">
        <f>IF(ISBLANK($FG$3),"",IF(ISBLANK(Tipy!EF34),"-",SUM(FB40:FF40)))</f>
        <v/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 t="str">
        <f>IF(ISBLANK($EE$3),"",IF(ISBLANK(Tipy!DH35),0,IF(AND(Tipy!DH35=Výsledky!$EC$3,Tipy!DJ35=Výsledky!$EE$3),60,0)))</f>
        <v/>
      </c>
      <c r="EA41" s="126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26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26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27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0" t="str">
        <f>IF(ISBLANK($EE$3),"",IF(ISBLANK(Tipy!DH35),"-",SUM(DZ41:ED41)))</f>
        <v/>
      </c>
      <c r="EF41" s="129"/>
      <c r="EG41" s="126" t="str">
        <f>IF(ISBLANK($EL$3),"",IF(ISBLANK(Tipy!DN35),0,IF(AND(Tipy!DN35=Výsledky!$EJ$3,Tipy!DP35=Výsledky!$EL$3),60,0)))</f>
        <v/>
      </c>
      <c r="EH41" s="126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26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26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27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0" t="str">
        <f>IF(ISBLANK($EL$3),"",IF(ISBLANK(Tipy!DN35),"-",SUM(EG41:EK41)))</f>
        <v/>
      </c>
      <c r="EM41" s="129"/>
      <c r="EN41" s="126" t="str">
        <f>IF(ISBLANK($ES$3),"",IF(ISBLANK(Tipy!DT35),0,IF(AND(Tipy!DT35=Výsledky!$EQ$3,Tipy!DV35=Výsledky!$ES$3),60,0)))</f>
        <v/>
      </c>
      <c r="EO41" s="126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26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26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27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0" t="str">
        <f>IF(ISBLANK($ES$3),"",IF(ISBLANK(Tipy!DT35),"-",SUM(EN41:ER41)))</f>
        <v/>
      </c>
      <c r="ET41" s="129"/>
      <c r="EU41" s="126" t="str">
        <f>IF(ISBLANK($EZ$3),"",IF(ISBLANK(Tipy!DZ35),0,IF(AND(Tipy!DZ35=Výsledky!$EX$3,Tipy!EB35=Výsledky!$EZ$3),60,0)))</f>
        <v/>
      </c>
      <c r="EV41" s="126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26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26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27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0" t="str">
        <f>IF(ISBLANK($EZ$3),"",IF(ISBLANK(Tipy!DZ35),"-",SUM(EU41:EY41)))</f>
        <v/>
      </c>
      <c r="FA41" s="129"/>
      <c r="FB41" s="126" t="str">
        <f>IF(ISBLANK($FG$3),"",IF(ISBLANK(Tipy!EF35),0,IF(AND(Tipy!EF35=Výsledky!$FE$3,Tipy!EH35=Výsledky!$FG$3),60,0)))</f>
        <v/>
      </c>
      <c r="FC41" s="126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26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26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27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0" t="str">
        <f>IF(ISBLANK($FG$3),"",IF(ISBLANK(Tipy!EF35),"-",SUM(FB41:FF41)))</f>
        <v/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 t="str">
        <f>IF(ISBLANK($EE$3),"",IF(ISBLANK(Tipy!DH36),0,IF(AND(Tipy!DH36=Výsledky!$EC$3,Tipy!DJ36=Výsledky!$EE$3),60,0)))</f>
        <v/>
      </c>
      <c r="EA42" s="126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26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26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27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0" t="str">
        <f>IF(ISBLANK($EE$3),"",IF(ISBLANK(Tipy!DH36),"-",SUM(DZ42:ED42)))</f>
        <v/>
      </c>
      <c r="EF42" s="129"/>
      <c r="EG42" s="126" t="str">
        <f>IF(ISBLANK($EL$3),"",IF(ISBLANK(Tipy!DN36),0,IF(AND(Tipy!DN36=Výsledky!$EJ$3,Tipy!DP36=Výsledky!$EL$3),60,0)))</f>
        <v/>
      </c>
      <c r="EH42" s="126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26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26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27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0" t="str">
        <f>IF(ISBLANK($EL$3),"",IF(ISBLANK(Tipy!DN36),"-",SUM(EG42:EK42)))</f>
        <v/>
      </c>
      <c r="EM42" s="129"/>
      <c r="EN42" s="126" t="str">
        <f>IF(ISBLANK($ES$3),"",IF(ISBLANK(Tipy!DT36),0,IF(AND(Tipy!DT36=Výsledky!$EQ$3,Tipy!DV36=Výsledky!$ES$3),60,0)))</f>
        <v/>
      </c>
      <c r="EO42" s="126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26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26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27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0" t="str">
        <f>IF(ISBLANK($ES$3),"",IF(ISBLANK(Tipy!DT36),"-",SUM(EN42:ER42)))</f>
        <v/>
      </c>
      <c r="ET42" s="129"/>
      <c r="EU42" s="126" t="str">
        <f>IF(ISBLANK($EZ$3),"",IF(ISBLANK(Tipy!DZ36),0,IF(AND(Tipy!DZ36=Výsledky!$EX$3,Tipy!EB36=Výsledky!$EZ$3),60,0)))</f>
        <v/>
      </c>
      <c r="EV42" s="126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26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26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27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0" t="str">
        <f>IF(ISBLANK($EZ$3),"",IF(ISBLANK(Tipy!DZ36),"-",SUM(EU42:EY42)))</f>
        <v/>
      </c>
      <c r="FA42" s="129"/>
      <c r="FB42" s="126" t="str">
        <f>IF(ISBLANK($FG$3),"",IF(ISBLANK(Tipy!EF36),0,IF(AND(Tipy!EF36=Výsledky!$FE$3,Tipy!EH36=Výsledky!$FG$3),60,0)))</f>
        <v/>
      </c>
      <c r="FC42" s="126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26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26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27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0" t="str">
        <f>IF(ISBLANK($FG$3),"",IF(ISBLANK(Tipy!EF36),"-",SUM(FB42:FF42)))</f>
        <v/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 t="str">
        <f>IF(ISBLANK($EE$3),"",IF(ISBLANK(Tipy!DH37),0,IF(AND(Tipy!DH37=Výsledky!$EC$3,Tipy!DJ37=Výsledky!$EE$3),60,0)))</f>
        <v/>
      </c>
      <c r="EA43" s="126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26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26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27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0" t="str">
        <f>IF(ISBLANK($EE$3),"",IF(ISBLANK(Tipy!DH37),"-",SUM(DZ43:ED43)))</f>
        <v/>
      </c>
      <c r="EF43" s="129"/>
      <c r="EG43" s="126" t="str">
        <f>IF(ISBLANK($EL$3),"",IF(ISBLANK(Tipy!DN37),0,IF(AND(Tipy!DN37=Výsledky!$EJ$3,Tipy!DP37=Výsledky!$EL$3),60,0)))</f>
        <v/>
      </c>
      <c r="EH43" s="126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26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26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27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0" t="str">
        <f>IF(ISBLANK($EL$3),"",IF(ISBLANK(Tipy!DN37),"-",SUM(EG43:EK43)))</f>
        <v/>
      </c>
      <c r="EM43" s="129"/>
      <c r="EN43" s="126" t="str">
        <f>IF(ISBLANK($ES$3),"",IF(ISBLANK(Tipy!DT37),0,IF(AND(Tipy!DT37=Výsledky!$EQ$3,Tipy!DV37=Výsledky!$ES$3),60,0)))</f>
        <v/>
      </c>
      <c r="EO43" s="126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26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26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27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0" t="str">
        <f>IF(ISBLANK($ES$3),"",IF(ISBLANK(Tipy!DT37),"-",SUM(EN43:ER43)))</f>
        <v/>
      </c>
      <c r="ET43" s="129"/>
      <c r="EU43" s="126" t="str">
        <f>IF(ISBLANK($EZ$3),"",IF(ISBLANK(Tipy!DZ37),0,IF(AND(Tipy!DZ37=Výsledky!$EX$3,Tipy!EB37=Výsledky!$EZ$3),60,0)))</f>
        <v/>
      </c>
      <c r="EV43" s="126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26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26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27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0" t="str">
        <f>IF(ISBLANK($EZ$3),"",IF(ISBLANK(Tipy!DZ37),"-",SUM(EU43:EY43)))</f>
        <v/>
      </c>
      <c r="FA43" s="129"/>
      <c r="FB43" s="126" t="str">
        <f>IF(ISBLANK($FG$3),"",IF(ISBLANK(Tipy!EF37),0,IF(AND(Tipy!EF37=Výsledky!$FE$3,Tipy!EH37=Výsledky!$FG$3),60,0)))</f>
        <v/>
      </c>
      <c r="FC43" s="126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26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26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27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0" t="str">
        <f>IF(ISBLANK($FG$3),"",IF(ISBLANK(Tipy!EF37),"-",SUM(FB43:FF43)))</f>
        <v/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 t="str">
        <f>IF(ISBLANK($EE$3),"",IF(ISBLANK(Tipy!DH38),0,IF(AND(Tipy!DH38=Výsledky!$EC$3,Tipy!DJ38=Výsledky!$EE$3),60,0)))</f>
        <v/>
      </c>
      <c r="EA44" s="126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26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26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27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0" t="str">
        <f>IF(ISBLANK($EE$3),"",IF(ISBLANK(Tipy!DH38),"-",SUM(DZ44:ED44)))</f>
        <v/>
      </c>
      <c r="EF44" s="129"/>
      <c r="EG44" s="126" t="str">
        <f>IF(ISBLANK($EL$3),"",IF(ISBLANK(Tipy!DN38),0,IF(AND(Tipy!DN38=Výsledky!$EJ$3,Tipy!DP38=Výsledky!$EL$3),60,0)))</f>
        <v/>
      </c>
      <c r="EH44" s="126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26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26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27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0" t="str">
        <f>IF(ISBLANK($EL$3),"",IF(ISBLANK(Tipy!DN38),"-",SUM(EG44:EK44)))</f>
        <v/>
      </c>
      <c r="EM44" s="129"/>
      <c r="EN44" s="126" t="str">
        <f>IF(ISBLANK($ES$3),"",IF(ISBLANK(Tipy!DT38),0,IF(AND(Tipy!DT38=Výsledky!$EQ$3,Tipy!DV38=Výsledky!$ES$3),60,0)))</f>
        <v/>
      </c>
      <c r="EO44" s="126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26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26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27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0" t="str">
        <f>IF(ISBLANK($ES$3),"",IF(ISBLANK(Tipy!DT38),"-",SUM(EN44:ER44)))</f>
        <v/>
      </c>
      <c r="ET44" s="129"/>
      <c r="EU44" s="126" t="str">
        <f>IF(ISBLANK($EZ$3),"",IF(ISBLANK(Tipy!DZ38),0,IF(AND(Tipy!DZ38=Výsledky!$EX$3,Tipy!EB38=Výsledky!$EZ$3),60,0)))</f>
        <v/>
      </c>
      <c r="EV44" s="126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26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26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27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0" t="str">
        <f>IF(ISBLANK($EZ$3),"",IF(ISBLANK(Tipy!DZ38),"-",SUM(EU44:EY44)))</f>
        <v/>
      </c>
      <c r="FA44" s="129"/>
      <c r="FB44" s="126" t="str">
        <f>IF(ISBLANK($FG$3),"",IF(ISBLANK(Tipy!EF38),0,IF(AND(Tipy!EF38=Výsledky!$FE$3,Tipy!EH38=Výsledky!$FG$3),60,0)))</f>
        <v/>
      </c>
      <c r="FC44" s="126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26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26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27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0" t="str">
        <f>IF(ISBLANK($FG$3),"",IF(ISBLANK(Tipy!EF38),"-",SUM(FB44:FF44)))</f>
        <v/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 t="str">
        <f>IF(ISBLANK($EE$3),"",IF(ISBLANK(Tipy!DH39),0,IF(AND(Tipy!DH39=Výsledky!$EC$3,Tipy!DJ39=Výsledky!$EE$3),60,0)))</f>
        <v/>
      </c>
      <c r="EA45" s="126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26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26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27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0" t="str">
        <f>IF(ISBLANK($EE$3),"",IF(ISBLANK(Tipy!DH39),"-",SUM(DZ45:ED45)))</f>
        <v/>
      </c>
      <c r="EF45" s="129"/>
      <c r="EG45" s="126" t="str">
        <f>IF(ISBLANK($EL$3),"",IF(ISBLANK(Tipy!DN39),0,IF(AND(Tipy!DN39=Výsledky!$EJ$3,Tipy!DP39=Výsledky!$EL$3),60,0)))</f>
        <v/>
      </c>
      <c r="EH45" s="126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26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26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27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0" t="str">
        <f>IF(ISBLANK($EL$3),"",IF(ISBLANK(Tipy!DN39),"-",SUM(EG45:EK45)))</f>
        <v/>
      </c>
      <c r="EM45" s="129"/>
      <c r="EN45" s="126" t="str">
        <f>IF(ISBLANK($ES$3),"",IF(ISBLANK(Tipy!DT39),0,IF(AND(Tipy!DT39=Výsledky!$EQ$3,Tipy!DV39=Výsledky!$ES$3),60,0)))</f>
        <v/>
      </c>
      <c r="EO45" s="126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26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26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27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0" t="str">
        <f>IF(ISBLANK($ES$3),"",IF(ISBLANK(Tipy!DT39),"-",SUM(EN45:ER45)))</f>
        <v/>
      </c>
      <c r="ET45" s="129"/>
      <c r="EU45" s="126" t="str">
        <f>IF(ISBLANK($EZ$3),"",IF(ISBLANK(Tipy!DZ39),0,IF(AND(Tipy!DZ39=Výsledky!$EX$3,Tipy!EB39=Výsledky!$EZ$3),60,0)))</f>
        <v/>
      </c>
      <c r="EV45" s="126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26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26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27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0" t="str">
        <f>IF(ISBLANK($EZ$3),"",IF(ISBLANK(Tipy!DZ39),"-",SUM(EU45:EY45)))</f>
        <v/>
      </c>
      <c r="FA45" s="129"/>
      <c r="FB45" s="126" t="str">
        <f>IF(ISBLANK($FG$3),"",IF(ISBLANK(Tipy!EF39),0,IF(AND(Tipy!EF39=Výsledky!$FE$3,Tipy!EH39=Výsledky!$FG$3),60,0)))</f>
        <v/>
      </c>
      <c r="FC45" s="126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26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26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27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0" t="str">
        <f>IF(ISBLANK($FG$3),"",IF(ISBLANK(Tipy!EF39),"-",SUM(FB45:FF45)))</f>
        <v/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 t="str">
        <f>IF(ISBLANK($EE$3),"",IF(ISBLANK(Tipy!DH40),0,IF(AND(Tipy!DH40=Výsledky!$EC$3,Tipy!DJ40=Výsledky!$EE$3),60,0)))</f>
        <v/>
      </c>
      <c r="EA46" s="126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26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26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27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0" t="str">
        <f>IF(ISBLANK($EE$3),"",IF(ISBLANK(Tipy!DH40),"-",SUM(DZ46:ED46)))</f>
        <v/>
      </c>
      <c r="EF46" s="129"/>
      <c r="EG46" s="126" t="str">
        <f>IF(ISBLANK($EL$3),"",IF(ISBLANK(Tipy!DN40),0,IF(AND(Tipy!DN40=Výsledky!$EJ$3,Tipy!DP40=Výsledky!$EL$3),60,0)))</f>
        <v/>
      </c>
      <c r="EH46" s="126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26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26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27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0" t="str">
        <f>IF(ISBLANK($EL$3),"",IF(ISBLANK(Tipy!DN40),"-",SUM(EG46:EK46)))</f>
        <v/>
      </c>
      <c r="EM46" s="129"/>
      <c r="EN46" s="126" t="str">
        <f>IF(ISBLANK($ES$3),"",IF(ISBLANK(Tipy!DT40),0,IF(AND(Tipy!DT40=Výsledky!$EQ$3,Tipy!DV40=Výsledky!$ES$3),60,0)))</f>
        <v/>
      </c>
      <c r="EO46" s="126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26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26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27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0" t="str">
        <f>IF(ISBLANK($ES$3),"",IF(ISBLANK(Tipy!DT40),"-",SUM(EN46:ER46)))</f>
        <v/>
      </c>
      <c r="ET46" s="129"/>
      <c r="EU46" s="126" t="str">
        <f>IF(ISBLANK($EZ$3),"",IF(ISBLANK(Tipy!DZ40),0,IF(AND(Tipy!DZ40=Výsledky!$EX$3,Tipy!EB40=Výsledky!$EZ$3),60,0)))</f>
        <v/>
      </c>
      <c r="EV46" s="126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26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26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27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0" t="str">
        <f>IF(ISBLANK($EZ$3),"",IF(ISBLANK(Tipy!DZ40),"-",SUM(EU46:EY46)))</f>
        <v/>
      </c>
      <c r="FA46" s="129"/>
      <c r="FB46" s="126" t="str">
        <f>IF(ISBLANK($FG$3),"",IF(ISBLANK(Tipy!EF40),0,IF(AND(Tipy!EF40=Výsledky!$FE$3,Tipy!EH40=Výsledky!$FG$3),60,0)))</f>
        <v/>
      </c>
      <c r="FC46" s="126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26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26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27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0" t="str">
        <f>IF(ISBLANK($FG$3),"",IF(ISBLANK(Tipy!EF40),"-",SUM(FB46:FF46)))</f>
        <v/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 t="str">
        <f>IF(ISBLANK($EE$3),"",IF(ISBLANK(Tipy!DH41),0,IF(AND(Tipy!DH41=Výsledky!$EC$3,Tipy!DJ41=Výsledky!$EE$3),60,0)))</f>
        <v/>
      </c>
      <c r="EA47" s="126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26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26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27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0" t="str">
        <f>IF(ISBLANK($EE$3),"",IF(ISBLANK(Tipy!DH41),"-",SUM(DZ47:ED47)))</f>
        <v/>
      </c>
      <c r="EF47" s="129"/>
      <c r="EG47" s="126" t="str">
        <f>IF(ISBLANK($EL$3),"",IF(ISBLANK(Tipy!DN41),0,IF(AND(Tipy!DN41=Výsledky!$EJ$3,Tipy!DP41=Výsledky!$EL$3),60,0)))</f>
        <v/>
      </c>
      <c r="EH47" s="126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26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26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27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0" t="str">
        <f>IF(ISBLANK($EL$3),"",IF(ISBLANK(Tipy!DN41),"-",SUM(EG47:EK47)))</f>
        <v/>
      </c>
      <c r="EM47" s="129"/>
      <c r="EN47" s="126" t="str">
        <f>IF(ISBLANK($ES$3),"",IF(ISBLANK(Tipy!DT41),0,IF(AND(Tipy!DT41=Výsledky!$EQ$3,Tipy!DV41=Výsledky!$ES$3),60,0)))</f>
        <v/>
      </c>
      <c r="EO47" s="126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26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26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27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0" t="str">
        <f>IF(ISBLANK($ES$3),"",IF(ISBLANK(Tipy!DT41),"-",SUM(EN47:ER47)))</f>
        <v/>
      </c>
      <c r="ET47" s="129"/>
      <c r="EU47" s="126" t="str">
        <f>IF(ISBLANK($EZ$3),"",IF(ISBLANK(Tipy!DZ41),0,IF(AND(Tipy!DZ41=Výsledky!$EX$3,Tipy!EB41=Výsledky!$EZ$3),60,0)))</f>
        <v/>
      </c>
      <c r="EV47" s="126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26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26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27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0" t="str">
        <f>IF(ISBLANK($EZ$3),"",IF(ISBLANK(Tipy!DZ41),"-",SUM(EU47:EY47)))</f>
        <v/>
      </c>
      <c r="FA47" s="129"/>
      <c r="FB47" s="126" t="str">
        <f>IF(ISBLANK($FG$3),"",IF(ISBLANK(Tipy!EF41),0,IF(AND(Tipy!EF41=Výsledky!$FE$3,Tipy!EH41=Výsledky!$FG$3),60,0)))</f>
        <v/>
      </c>
      <c r="FC47" s="126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26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26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27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0" t="str">
        <f>IF(ISBLANK($FG$3),"",IF(ISBLANK(Tipy!EF41),"-",SUM(FB47:FF47)))</f>
        <v/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 t="str">
        <f>IF(ISBLANK($EE$3),"",IF(ISBLANK(Tipy!DH42),0,IF(AND(Tipy!DH42=Výsledky!$EC$3,Tipy!DJ42=Výsledky!$EE$3),60,0)))</f>
        <v/>
      </c>
      <c r="EA48" s="126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26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26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27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0" t="str">
        <f>IF(ISBLANK($EE$3),"",IF(ISBLANK(Tipy!DH42),"-",SUM(DZ48:ED48)))</f>
        <v/>
      </c>
      <c r="EF48" s="129"/>
      <c r="EG48" s="126" t="str">
        <f>IF(ISBLANK($EL$3),"",IF(ISBLANK(Tipy!DN42),0,IF(AND(Tipy!DN42=Výsledky!$EJ$3,Tipy!DP42=Výsledky!$EL$3),60,0)))</f>
        <v/>
      </c>
      <c r="EH48" s="126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26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26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27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0" t="str">
        <f>IF(ISBLANK($EL$3),"",IF(ISBLANK(Tipy!DN42),"-",SUM(EG48:EK48)))</f>
        <v/>
      </c>
      <c r="EM48" s="129"/>
      <c r="EN48" s="126" t="str">
        <f>IF(ISBLANK($ES$3),"",IF(ISBLANK(Tipy!DT42),0,IF(AND(Tipy!DT42=Výsledky!$EQ$3,Tipy!DV42=Výsledky!$ES$3),60,0)))</f>
        <v/>
      </c>
      <c r="EO48" s="126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26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26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27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0" t="str">
        <f>IF(ISBLANK($ES$3),"",IF(ISBLANK(Tipy!DT42),"-",SUM(EN48:ER48)))</f>
        <v/>
      </c>
      <c r="ET48" s="129"/>
      <c r="EU48" s="126" t="str">
        <f>IF(ISBLANK($EZ$3),"",IF(ISBLANK(Tipy!DZ42),0,IF(AND(Tipy!DZ42=Výsledky!$EX$3,Tipy!EB42=Výsledky!$EZ$3),60,0)))</f>
        <v/>
      </c>
      <c r="EV48" s="126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26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26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27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0" t="str">
        <f>IF(ISBLANK($EZ$3),"",IF(ISBLANK(Tipy!DZ42),"-",SUM(EU48:EY48)))</f>
        <v/>
      </c>
      <c r="FA48" s="129"/>
      <c r="FB48" s="126" t="str">
        <f>IF(ISBLANK($FG$3),"",IF(ISBLANK(Tipy!EF42),0,IF(AND(Tipy!EF42=Výsledky!$FE$3,Tipy!EH42=Výsledky!$FG$3),60,0)))</f>
        <v/>
      </c>
      <c r="FC48" s="126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26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26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27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0" t="str">
        <f>IF(ISBLANK($FG$3),"",IF(ISBLANK(Tipy!EF42),"-",SUM(FB48:FF48)))</f>
        <v/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 t="str">
        <f>IF(ISBLANK($EE$3),"",IF(ISBLANK(Tipy!DH43),0,IF(AND(Tipy!DH43=Výsledky!$EC$3,Tipy!DJ43=Výsledky!$EE$3),60,0)))</f>
        <v/>
      </c>
      <c r="EA49" s="126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26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26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27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0" t="str">
        <f>IF(ISBLANK($EE$3),"",IF(ISBLANK(Tipy!DH43),"-",SUM(DZ49:ED49)))</f>
        <v/>
      </c>
      <c r="EF49" s="129"/>
      <c r="EG49" s="126" t="str">
        <f>IF(ISBLANK($EL$3),"",IF(ISBLANK(Tipy!DN43),0,IF(AND(Tipy!DN43=Výsledky!$EJ$3,Tipy!DP43=Výsledky!$EL$3),60,0)))</f>
        <v/>
      </c>
      <c r="EH49" s="126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26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26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27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0" t="str">
        <f>IF(ISBLANK($EL$3),"",IF(ISBLANK(Tipy!DN43),"-",SUM(EG49:EK49)))</f>
        <v/>
      </c>
      <c r="EM49" s="129"/>
      <c r="EN49" s="126" t="str">
        <f>IF(ISBLANK($ES$3),"",IF(ISBLANK(Tipy!DT43),0,IF(AND(Tipy!DT43=Výsledky!$EQ$3,Tipy!DV43=Výsledky!$ES$3),60,0)))</f>
        <v/>
      </c>
      <c r="EO49" s="126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26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26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27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0" t="str">
        <f>IF(ISBLANK($ES$3),"",IF(ISBLANK(Tipy!DT43),"-",SUM(EN49:ER49)))</f>
        <v/>
      </c>
      <c r="ET49" s="129"/>
      <c r="EU49" s="126" t="str">
        <f>IF(ISBLANK($EZ$3),"",IF(ISBLANK(Tipy!DZ43),0,IF(AND(Tipy!DZ43=Výsledky!$EX$3,Tipy!EB43=Výsledky!$EZ$3),60,0)))</f>
        <v/>
      </c>
      <c r="EV49" s="126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26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26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27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0" t="str">
        <f>IF(ISBLANK($EZ$3),"",IF(ISBLANK(Tipy!DZ43),"-",SUM(EU49:EY49)))</f>
        <v/>
      </c>
      <c r="FA49" s="129"/>
      <c r="FB49" s="126" t="str">
        <f>IF(ISBLANK($FG$3),"",IF(ISBLANK(Tipy!EF43),0,IF(AND(Tipy!EF43=Výsledky!$FE$3,Tipy!EH43=Výsledky!$FG$3),60,0)))</f>
        <v/>
      </c>
      <c r="FC49" s="126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26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26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27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0" t="str">
        <f>IF(ISBLANK($FG$3),"",IF(ISBLANK(Tipy!EF43),"-",SUM(FB49:FF49)))</f>
        <v/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 t="str">
        <f>IF(ISBLANK($EE$3),"",IF(ISBLANK(Tipy!DH44),0,IF(AND(Tipy!DH44=Výsledky!$EC$3,Tipy!DJ44=Výsledky!$EE$3),60,0)))</f>
        <v/>
      </c>
      <c r="EA50" s="126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26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26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27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0" t="str">
        <f>IF(ISBLANK($EE$3),"",IF(ISBLANK(Tipy!DH44),"-",SUM(DZ50:ED50)))</f>
        <v/>
      </c>
      <c r="EF50" s="129"/>
      <c r="EG50" s="126" t="str">
        <f>IF(ISBLANK($EL$3),"",IF(ISBLANK(Tipy!DN44),0,IF(AND(Tipy!DN44=Výsledky!$EJ$3,Tipy!DP44=Výsledky!$EL$3),60,0)))</f>
        <v/>
      </c>
      <c r="EH50" s="126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26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26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27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0" t="str">
        <f>IF(ISBLANK($EL$3),"",IF(ISBLANK(Tipy!DN44),"-",SUM(EG50:EK50)))</f>
        <v/>
      </c>
      <c r="EM50" s="129"/>
      <c r="EN50" s="126" t="str">
        <f>IF(ISBLANK($ES$3),"",IF(ISBLANK(Tipy!DT44),0,IF(AND(Tipy!DT44=Výsledky!$EQ$3,Tipy!DV44=Výsledky!$ES$3),60,0)))</f>
        <v/>
      </c>
      <c r="EO50" s="126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26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26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27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0" t="str">
        <f>IF(ISBLANK($ES$3),"",IF(ISBLANK(Tipy!DT44),"-",SUM(EN50:ER50)))</f>
        <v/>
      </c>
      <c r="ET50" s="129"/>
      <c r="EU50" s="126" t="str">
        <f>IF(ISBLANK($EZ$3),"",IF(ISBLANK(Tipy!DZ44),0,IF(AND(Tipy!DZ44=Výsledky!$EX$3,Tipy!EB44=Výsledky!$EZ$3),60,0)))</f>
        <v/>
      </c>
      <c r="EV50" s="126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26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26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27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0" t="str">
        <f>IF(ISBLANK($EZ$3),"",IF(ISBLANK(Tipy!DZ44),"-",SUM(EU50:EY50)))</f>
        <v/>
      </c>
      <c r="FA50" s="129"/>
      <c r="FB50" s="126" t="str">
        <f>IF(ISBLANK($FG$3),"",IF(ISBLANK(Tipy!EF44),0,IF(AND(Tipy!EF44=Výsledky!$FE$3,Tipy!EH44=Výsledky!$FG$3),60,0)))</f>
        <v/>
      </c>
      <c r="FC50" s="126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26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26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27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0" t="str">
        <f>IF(ISBLANK($FG$3),"",IF(ISBLANK(Tipy!EF44),"-",SUM(FB50:FF50)))</f>
        <v/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 t="str">
        <f>IF(ISBLANK($EE$3),"",IF(ISBLANK(Tipy!DH45),0,IF(AND(Tipy!DH45=Výsledky!$EC$3,Tipy!DJ45=Výsledky!$EE$3),60,0)))</f>
        <v/>
      </c>
      <c r="EA51" s="126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26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26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27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0" t="str">
        <f>IF(ISBLANK($EE$3),"",IF(ISBLANK(Tipy!DH45),"-",SUM(DZ51:ED51)))</f>
        <v/>
      </c>
      <c r="EF51" s="129"/>
      <c r="EG51" s="126" t="str">
        <f>IF(ISBLANK($EL$3),"",IF(ISBLANK(Tipy!DN45),0,IF(AND(Tipy!DN45=Výsledky!$EJ$3,Tipy!DP45=Výsledky!$EL$3),60,0)))</f>
        <v/>
      </c>
      <c r="EH51" s="126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26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26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27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0" t="str">
        <f>IF(ISBLANK($EL$3),"",IF(ISBLANK(Tipy!DN45),"-",SUM(EG51:EK51)))</f>
        <v/>
      </c>
      <c r="EM51" s="129"/>
      <c r="EN51" s="126" t="str">
        <f>IF(ISBLANK($ES$3),"",IF(ISBLANK(Tipy!DT45),0,IF(AND(Tipy!DT45=Výsledky!$EQ$3,Tipy!DV45=Výsledky!$ES$3),60,0)))</f>
        <v/>
      </c>
      <c r="EO51" s="126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26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26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27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0" t="str">
        <f>IF(ISBLANK($ES$3),"",IF(ISBLANK(Tipy!DT45),"-",SUM(EN51:ER51)))</f>
        <v/>
      </c>
      <c r="ET51" s="129"/>
      <c r="EU51" s="126" t="str">
        <f>IF(ISBLANK($EZ$3),"",IF(ISBLANK(Tipy!DZ45),0,IF(AND(Tipy!DZ45=Výsledky!$EX$3,Tipy!EB45=Výsledky!$EZ$3),60,0)))</f>
        <v/>
      </c>
      <c r="EV51" s="126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26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26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27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0" t="str">
        <f>IF(ISBLANK($EZ$3),"",IF(ISBLANK(Tipy!DZ45),"-",SUM(EU51:EY51)))</f>
        <v/>
      </c>
      <c r="FA51" s="129"/>
      <c r="FB51" s="126" t="str">
        <f>IF(ISBLANK($FG$3),"",IF(ISBLANK(Tipy!EF45),0,IF(AND(Tipy!EF45=Výsledky!$FE$3,Tipy!EH45=Výsledky!$FG$3),60,0)))</f>
        <v/>
      </c>
      <c r="FC51" s="126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26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26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27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0" t="str">
        <f>IF(ISBLANK($FG$3),"",IF(ISBLANK(Tipy!EF45),"-",SUM(FB51:FF51)))</f>
        <v/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 t="str">
        <f>IF(ISBLANK($EE$3),"",IF(ISBLANK(Tipy!DH46),0,IF(AND(Tipy!DH46=Výsledky!$EC$3,Tipy!DJ46=Výsledky!$EE$3),60,0)))</f>
        <v/>
      </c>
      <c r="EA52" s="126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26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26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27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0" t="str">
        <f>IF(ISBLANK($EE$3),"",IF(ISBLANK(Tipy!DH46),"-",SUM(DZ52:ED52)))</f>
        <v/>
      </c>
      <c r="EF52" s="129"/>
      <c r="EG52" s="126" t="str">
        <f>IF(ISBLANK($EL$3),"",IF(ISBLANK(Tipy!DN46),0,IF(AND(Tipy!DN46=Výsledky!$EJ$3,Tipy!DP46=Výsledky!$EL$3),60,0)))</f>
        <v/>
      </c>
      <c r="EH52" s="126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26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26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27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0" t="str">
        <f>IF(ISBLANK($EL$3),"",IF(ISBLANK(Tipy!DN46),"-",SUM(EG52:EK52)))</f>
        <v/>
      </c>
      <c r="EM52" s="129"/>
      <c r="EN52" s="126" t="str">
        <f>IF(ISBLANK($ES$3),"",IF(ISBLANK(Tipy!DT46),0,IF(AND(Tipy!DT46=Výsledky!$EQ$3,Tipy!DV46=Výsledky!$ES$3),60,0)))</f>
        <v/>
      </c>
      <c r="EO52" s="126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26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26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27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0" t="str">
        <f>IF(ISBLANK($ES$3),"",IF(ISBLANK(Tipy!DT46),"-",SUM(EN52:ER52)))</f>
        <v/>
      </c>
      <c r="ET52" s="129"/>
      <c r="EU52" s="126" t="str">
        <f>IF(ISBLANK($EZ$3),"",IF(ISBLANK(Tipy!DZ46),0,IF(AND(Tipy!DZ46=Výsledky!$EX$3,Tipy!EB46=Výsledky!$EZ$3),60,0)))</f>
        <v/>
      </c>
      <c r="EV52" s="126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26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26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27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0" t="str">
        <f>IF(ISBLANK($EZ$3),"",IF(ISBLANK(Tipy!DZ46),"-",SUM(EU52:EY52)))</f>
        <v/>
      </c>
      <c r="FA52" s="129"/>
      <c r="FB52" s="126" t="str">
        <f>IF(ISBLANK($FG$3),"",IF(ISBLANK(Tipy!EF46),0,IF(AND(Tipy!EF46=Výsledky!$FE$3,Tipy!EH46=Výsledky!$FG$3),60,0)))</f>
        <v/>
      </c>
      <c r="FC52" s="126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26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26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27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0" t="str">
        <f>IF(ISBLANK($FG$3),"",IF(ISBLANK(Tipy!EF46),"-",SUM(FB52:FF52)))</f>
        <v/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 t="str">
        <f>IF(ISBLANK($EE$3),"",IF(ISBLANK(Tipy!DH47),0,IF(AND(Tipy!DH47=Výsledky!$EC$3,Tipy!DJ47=Výsledky!$EE$3),60,0)))</f>
        <v/>
      </c>
      <c r="EA53" s="126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26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26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27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0" t="str">
        <f>IF(ISBLANK($EE$3),"",IF(ISBLANK(Tipy!DH47),"-",SUM(DZ53:ED53)))</f>
        <v/>
      </c>
      <c r="EF53" s="129"/>
      <c r="EG53" s="126" t="str">
        <f>IF(ISBLANK($EL$3),"",IF(ISBLANK(Tipy!DN47),0,IF(AND(Tipy!DN47=Výsledky!$EJ$3,Tipy!DP47=Výsledky!$EL$3),60,0)))</f>
        <v/>
      </c>
      <c r="EH53" s="126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26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26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27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0" t="str">
        <f>IF(ISBLANK($EL$3),"",IF(ISBLANK(Tipy!DN47),"-",SUM(EG53:EK53)))</f>
        <v/>
      </c>
      <c r="EM53" s="129"/>
      <c r="EN53" s="126" t="str">
        <f>IF(ISBLANK($ES$3),"",IF(ISBLANK(Tipy!DT47),0,IF(AND(Tipy!DT47=Výsledky!$EQ$3,Tipy!DV47=Výsledky!$ES$3),60,0)))</f>
        <v/>
      </c>
      <c r="EO53" s="126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26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26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27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0" t="str">
        <f>IF(ISBLANK($ES$3),"",IF(ISBLANK(Tipy!DT47),"-",SUM(EN53:ER53)))</f>
        <v/>
      </c>
      <c r="ET53" s="129"/>
      <c r="EU53" s="126" t="str">
        <f>IF(ISBLANK($EZ$3),"",IF(ISBLANK(Tipy!DZ47),0,IF(AND(Tipy!DZ47=Výsledky!$EX$3,Tipy!EB47=Výsledky!$EZ$3),60,0)))</f>
        <v/>
      </c>
      <c r="EV53" s="126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26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26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27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0" t="str">
        <f>IF(ISBLANK($EZ$3),"",IF(ISBLANK(Tipy!DZ47),"-",SUM(EU53:EY53)))</f>
        <v/>
      </c>
      <c r="FA53" s="129"/>
      <c r="FB53" s="126" t="str">
        <f>IF(ISBLANK($FG$3),"",IF(ISBLANK(Tipy!EF47),0,IF(AND(Tipy!EF47=Výsledky!$FE$3,Tipy!EH47=Výsledky!$FG$3),60,0)))</f>
        <v/>
      </c>
      <c r="FC53" s="126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26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26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27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0" t="str">
        <f>IF(ISBLANK($FG$3),"",IF(ISBLANK(Tipy!EF47),"-",SUM(FB53:FF53)))</f>
        <v/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 t="str">
        <f>IF(ISBLANK($EE$3),"",IF(ISBLANK(Tipy!DH48),0,IF(AND(Tipy!DH48=Výsledky!$EC$3,Tipy!DJ48=Výsledky!$EE$3),60,0)))</f>
        <v/>
      </c>
      <c r="EA54" s="126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26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26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27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0" t="str">
        <f>IF(ISBLANK($EE$3),"",IF(ISBLANK(Tipy!DH48),"-",SUM(DZ54:ED54)))</f>
        <v/>
      </c>
      <c r="EF54" s="129"/>
      <c r="EG54" s="126" t="str">
        <f>IF(ISBLANK($EL$3),"",IF(ISBLANK(Tipy!DN48),0,IF(AND(Tipy!DN48=Výsledky!$EJ$3,Tipy!DP48=Výsledky!$EL$3),60,0)))</f>
        <v/>
      </c>
      <c r="EH54" s="126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26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26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27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0" t="str">
        <f>IF(ISBLANK($EL$3),"",IF(ISBLANK(Tipy!DN48),"-",SUM(EG54:EK54)))</f>
        <v/>
      </c>
      <c r="EM54" s="129"/>
      <c r="EN54" s="126" t="str">
        <f>IF(ISBLANK($ES$3),"",IF(ISBLANK(Tipy!DT48),0,IF(AND(Tipy!DT48=Výsledky!$EQ$3,Tipy!DV48=Výsledky!$ES$3),60,0)))</f>
        <v/>
      </c>
      <c r="EO54" s="126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26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26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27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0" t="str">
        <f>IF(ISBLANK($ES$3),"",IF(ISBLANK(Tipy!DT48),"-",SUM(EN54:ER54)))</f>
        <v/>
      </c>
      <c r="ET54" s="129"/>
      <c r="EU54" s="126" t="str">
        <f>IF(ISBLANK($EZ$3),"",IF(ISBLANK(Tipy!DZ48),0,IF(AND(Tipy!DZ48=Výsledky!$EX$3,Tipy!EB48=Výsledky!$EZ$3),60,0)))</f>
        <v/>
      </c>
      <c r="EV54" s="126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26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26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27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0" t="str">
        <f>IF(ISBLANK($EZ$3),"",IF(ISBLANK(Tipy!DZ48),"-",SUM(EU54:EY54)))</f>
        <v/>
      </c>
      <c r="FA54" s="129"/>
      <c r="FB54" s="126" t="str">
        <f>IF(ISBLANK($FG$3),"",IF(ISBLANK(Tipy!EF48),0,IF(AND(Tipy!EF48=Výsledky!$FE$3,Tipy!EH48=Výsledky!$FG$3),60,0)))</f>
        <v/>
      </c>
      <c r="FC54" s="126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26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26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27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0" t="str">
        <f>IF(ISBLANK($FG$3),"",IF(ISBLANK(Tipy!EF48),"-",SUM(FB54:FF54)))</f>
        <v/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 t="str">
        <f>IF(ISBLANK($EE$3),"",IF(ISBLANK(Tipy!DH49),0,IF(AND(Tipy!DH49=Výsledky!$EC$3,Tipy!DJ49=Výsledky!$EE$3),60,0)))</f>
        <v/>
      </c>
      <c r="EA55" s="126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26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26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27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0" t="str">
        <f>IF(ISBLANK($EE$3),"",IF(ISBLANK(Tipy!DH49),"-",SUM(DZ55:ED55)))</f>
        <v/>
      </c>
      <c r="EF55" s="129"/>
      <c r="EG55" s="126" t="str">
        <f>IF(ISBLANK($EL$3),"",IF(ISBLANK(Tipy!DN49),0,IF(AND(Tipy!DN49=Výsledky!$EJ$3,Tipy!DP49=Výsledky!$EL$3),60,0)))</f>
        <v/>
      </c>
      <c r="EH55" s="126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26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26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27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0" t="str">
        <f>IF(ISBLANK($EL$3),"",IF(ISBLANK(Tipy!DN49),"-",SUM(EG55:EK55)))</f>
        <v/>
      </c>
      <c r="EM55" s="129"/>
      <c r="EN55" s="126" t="str">
        <f>IF(ISBLANK($ES$3),"",IF(ISBLANK(Tipy!DT49),0,IF(AND(Tipy!DT49=Výsledky!$EQ$3,Tipy!DV49=Výsledky!$ES$3),60,0)))</f>
        <v/>
      </c>
      <c r="EO55" s="126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26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26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27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0" t="str">
        <f>IF(ISBLANK($ES$3),"",IF(ISBLANK(Tipy!DT49),"-",SUM(EN55:ER55)))</f>
        <v/>
      </c>
      <c r="ET55" s="129"/>
      <c r="EU55" s="126" t="str">
        <f>IF(ISBLANK($EZ$3),"",IF(ISBLANK(Tipy!DZ49),0,IF(AND(Tipy!DZ49=Výsledky!$EX$3,Tipy!EB49=Výsledky!$EZ$3),60,0)))</f>
        <v/>
      </c>
      <c r="EV55" s="126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26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26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27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0" t="str">
        <f>IF(ISBLANK($EZ$3),"",IF(ISBLANK(Tipy!DZ49),"-",SUM(EU55:EY55)))</f>
        <v/>
      </c>
      <c r="FA55" s="129"/>
      <c r="FB55" s="126" t="str">
        <f>IF(ISBLANK($FG$3),"",IF(ISBLANK(Tipy!EF49),0,IF(AND(Tipy!EF49=Výsledky!$FE$3,Tipy!EH49=Výsledky!$FG$3),60,0)))</f>
        <v/>
      </c>
      <c r="FC55" s="126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26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26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27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0" t="str">
        <f>IF(ISBLANK($FG$3),"",IF(ISBLANK(Tipy!EF49),"-",SUM(FB55:FF55)))</f>
        <v/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 t="str">
        <f>IF(ISBLANK($EE$3),"",IF(ISBLANK(Tipy!DH50),0,IF(AND(Tipy!DH50=Výsledky!$EC$3,Tipy!DJ50=Výsledky!$EE$3),60,0)))</f>
        <v/>
      </c>
      <c r="EA56" s="126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26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26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27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0" t="str">
        <f>IF(ISBLANK($EE$3),"",IF(ISBLANK(Tipy!DH50),"-",SUM(DZ56:ED56)))</f>
        <v/>
      </c>
      <c r="EF56" s="129"/>
      <c r="EG56" s="126" t="str">
        <f>IF(ISBLANK($EL$3),"",IF(ISBLANK(Tipy!DN50),0,IF(AND(Tipy!DN50=Výsledky!$EJ$3,Tipy!DP50=Výsledky!$EL$3),60,0)))</f>
        <v/>
      </c>
      <c r="EH56" s="126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26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26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27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0" t="str">
        <f>IF(ISBLANK($EL$3),"",IF(ISBLANK(Tipy!DN50),"-",SUM(EG56:EK56)))</f>
        <v/>
      </c>
      <c r="EM56" s="129"/>
      <c r="EN56" s="126" t="str">
        <f>IF(ISBLANK($ES$3),"",IF(ISBLANK(Tipy!DT50),0,IF(AND(Tipy!DT50=Výsledky!$EQ$3,Tipy!DV50=Výsledky!$ES$3),60,0)))</f>
        <v/>
      </c>
      <c r="EO56" s="126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26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26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27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0" t="str">
        <f>IF(ISBLANK($ES$3),"",IF(ISBLANK(Tipy!DT50),"-",SUM(EN56:ER56)))</f>
        <v/>
      </c>
      <c r="ET56" s="129"/>
      <c r="EU56" s="126" t="str">
        <f>IF(ISBLANK($EZ$3),"",IF(ISBLANK(Tipy!DZ50),0,IF(AND(Tipy!DZ50=Výsledky!$EX$3,Tipy!EB50=Výsledky!$EZ$3),60,0)))</f>
        <v/>
      </c>
      <c r="EV56" s="126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26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26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27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0" t="str">
        <f>IF(ISBLANK($EZ$3),"",IF(ISBLANK(Tipy!DZ50),"-",SUM(EU56:EY56)))</f>
        <v/>
      </c>
      <c r="FA56" s="129"/>
      <c r="FB56" s="126" t="str">
        <f>IF(ISBLANK($FG$3),"",IF(ISBLANK(Tipy!EF50),0,IF(AND(Tipy!EF50=Výsledky!$FE$3,Tipy!EH50=Výsledky!$FG$3),60,0)))</f>
        <v/>
      </c>
      <c r="FC56" s="126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26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26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27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0" t="str">
        <f>IF(ISBLANK($FG$3),"",IF(ISBLANK(Tipy!EF50),"-",SUM(FB56:FF56)))</f>
        <v/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 t="str">
        <f>IF(ISBLANK($EE$3),"",IF(ISBLANK(Tipy!DH51),0,IF(AND(Tipy!DH51=Výsledky!$EC$3,Tipy!DJ51=Výsledky!$EE$3),60,0)))</f>
        <v/>
      </c>
      <c r="EA57" s="126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26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26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27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0" t="str">
        <f>IF(ISBLANK($EE$3),"",IF(ISBLANK(Tipy!DH51),"-",SUM(DZ57:ED57)))</f>
        <v/>
      </c>
      <c r="EF57" s="129"/>
      <c r="EG57" s="126" t="str">
        <f>IF(ISBLANK($EL$3),"",IF(ISBLANK(Tipy!DN51),0,IF(AND(Tipy!DN51=Výsledky!$EJ$3,Tipy!DP51=Výsledky!$EL$3),60,0)))</f>
        <v/>
      </c>
      <c r="EH57" s="126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26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26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27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0" t="str">
        <f>IF(ISBLANK($EL$3),"",IF(ISBLANK(Tipy!DN51),"-",SUM(EG57:EK57)))</f>
        <v/>
      </c>
      <c r="EM57" s="129"/>
      <c r="EN57" s="126" t="str">
        <f>IF(ISBLANK($ES$3),"",IF(ISBLANK(Tipy!DT51),0,IF(AND(Tipy!DT51=Výsledky!$EQ$3,Tipy!DV51=Výsledky!$ES$3),60,0)))</f>
        <v/>
      </c>
      <c r="EO57" s="126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26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26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27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0" t="str">
        <f>IF(ISBLANK($ES$3),"",IF(ISBLANK(Tipy!DT51),"-",SUM(EN57:ER57)))</f>
        <v/>
      </c>
      <c r="ET57" s="129"/>
      <c r="EU57" s="126" t="str">
        <f>IF(ISBLANK($EZ$3),"",IF(ISBLANK(Tipy!DZ51),0,IF(AND(Tipy!DZ51=Výsledky!$EX$3,Tipy!EB51=Výsledky!$EZ$3),60,0)))</f>
        <v/>
      </c>
      <c r="EV57" s="126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26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26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27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0" t="str">
        <f>IF(ISBLANK($EZ$3),"",IF(ISBLANK(Tipy!DZ51),"-",SUM(EU57:EY57)))</f>
        <v/>
      </c>
      <c r="FA57" s="129"/>
      <c r="FB57" s="126" t="str">
        <f>IF(ISBLANK($FG$3),"",IF(ISBLANK(Tipy!EF51),0,IF(AND(Tipy!EF51=Výsledky!$FE$3,Tipy!EH51=Výsledky!$FG$3),60,0)))</f>
        <v/>
      </c>
      <c r="FC57" s="126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26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26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27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0" t="str">
        <f>IF(ISBLANK($FG$3),"",IF(ISBLANK(Tipy!EF51),"-",SUM(FB57:FF57)))</f>
        <v/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 t="str">
        <f>IF(ISBLANK($EE$3),"",IF(ISBLANK(Tipy!DH52),0,IF(AND(Tipy!DH52=Výsledky!$EC$3,Tipy!DJ52=Výsledky!$EE$3),60,0)))</f>
        <v/>
      </c>
      <c r="EA58" s="126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26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26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27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0" t="str">
        <f>IF(ISBLANK($EE$3),"",IF(ISBLANK(Tipy!DH52),"-",SUM(DZ58:ED58)))</f>
        <v/>
      </c>
      <c r="EF58" s="129"/>
      <c r="EG58" s="126" t="str">
        <f>IF(ISBLANK($EL$3),"",IF(ISBLANK(Tipy!DN52),0,IF(AND(Tipy!DN52=Výsledky!$EJ$3,Tipy!DP52=Výsledky!$EL$3),60,0)))</f>
        <v/>
      </c>
      <c r="EH58" s="126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26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26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27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0" t="str">
        <f>IF(ISBLANK($EL$3),"",IF(ISBLANK(Tipy!DN52),"-",SUM(EG58:EK58)))</f>
        <v/>
      </c>
      <c r="EM58" s="129"/>
      <c r="EN58" s="126" t="str">
        <f>IF(ISBLANK($ES$3),"",IF(ISBLANK(Tipy!DT52),0,IF(AND(Tipy!DT52=Výsledky!$EQ$3,Tipy!DV52=Výsledky!$ES$3),60,0)))</f>
        <v/>
      </c>
      <c r="EO58" s="126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26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26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27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0" t="str">
        <f>IF(ISBLANK($ES$3),"",IF(ISBLANK(Tipy!DT52),"-",SUM(EN58:ER58)))</f>
        <v/>
      </c>
      <c r="ET58" s="129"/>
      <c r="EU58" s="126" t="str">
        <f>IF(ISBLANK($EZ$3),"",IF(ISBLANK(Tipy!DZ52),0,IF(AND(Tipy!DZ52=Výsledky!$EX$3,Tipy!EB52=Výsledky!$EZ$3),60,0)))</f>
        <v/>
      </c>
      <c r="EV58" s="126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26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26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27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0" t="str">
        <f>IF(ISBLANK($EZ$3),"",IF(ISBLANK(Tipy!DZ52),"-",SUM(EU58:EY58)))</f>
        <v/>
      </c>
      <c r="FA58" s="129"/>
      <c r="FB58" s="126" t="str">
        <f>IF(ISBLANK($FG$3),"",IF(ISBLANK(Tipy!EF52),0,IF(AND(Tipy!EF52=Výsledky!$FE$3,Tipy!EH52=Výsledky!$FG$3),60,0)))</f>
        <v/>
      </c>
      <c r="FC58" s="126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26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26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27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0" t="str">
        <f>IF(ISBLANK($FG$3),"",IF(ISBLANK(Tipy!EF52),"-",SUM(FB58:FF58)))</f>
        <v/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 t="str">
        <f>IF(ISBLANK($EE$3),"",IF(ISBLANK(Tipy!DH53),0,IF(AND(Tipy!DH53=Výsledky!$EC$3,Tipy!DJ53=Výsledky!$EE$3),60,0)))</f>
        <v/>
      </c>
      <c r="EA59" s="126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26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26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27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0" t="str">
        <f>IF(ISBLANK($EE$3),"",IF(ISBLANK(Tipy!DH53),"-",SUM(DZ59:ED59)))</f>
        <v/>
      </c>
      <c r="EF59" s="129"/>
      <c r="EG59" s="126" t="str">
        <f>IF(ISBLANK($EL$3),"",IF(ISBLANK(Tipy!DN53),0,IF(AND(Tipy!DN53=Výsledky!$EJ$3,Tipy!DP53=Výsledky!$EL$3),60,0)))</f>
        <v/>
      </c>
      <c r="EH59" s="126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26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26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27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0" t="str">
        <f>IF(ISBLANK($EL$3),"",IF(ISBLANK(Tipy!DN53),"-",SUM(EG59:EK59)))</f>
        <v/>
      </c>
      <c r="EM59" s="129"/>
      <c r="EN59" s="126" t="str">
        <f>IF(ISBLANK($ES$3),"",IF(ISBLANK(Tipy!DT53),0,IF(AND(Tipy!DT53=Výsledky!$EQ$3,Tipy!DV53=Výsledky!$ES$3),60,0)))</f>
        <v/>
      </c>
      <c r="EO59" s="126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26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26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27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0" t="str">
        <f>IF(ISBLANK($ES$3),"",IF(ISBLANK(Tipy!DT53),"-",SUM(EN59:ER59)))</f>
        <v/>
      </c>
      <c r="ET59" s="129"/>
      <c r="EU59" s="126" t="str">
        <f>IF(ISBLANK($EZ$3),"",IF(ISBLANK(Tipy!DZ53),0,IF(AND(Tipy!DZ53=Výsledky!$EX$3,Tipy!EB53=Výsledky!$EZ$3),60,0)))</f>
        <v/>
      </c>
      <c r="EV59" s="126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26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26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27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0" t="str">
        <f>IF(ISBLANK($EZ$3),"",IF(ISBLANK(Tipy!DZ53),"-",SUM(EU59:EY59)))</f>
        <v/>
      </c>
      <c r="FA59" s="129"/>
      <c r="FB59" s="126" t="str">
        <f>IF(ISBLANK($FG$3),"",IF(ISBLANK(Tipy!EF53),0,IF(AND(Tipy!EF53=Výsledky!$FE$3,Tipy!EH53=Výsledky!$FG$3),60,0)))</f>
        <v/>
      </c>
      <c r="FC59" s="126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26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26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27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0" t="str">
        <f>IF(ISBLANK($FG$3),"",IF(ISBLANK(Tipy!EF53),"-",SUM(FB59:FF59)))</f>
        <v/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 t="str">
        <f>IF(ISBLANK($EE$3),"",IF(ISBLANK(Tipy!DH54),0,IF(AND(Tipy!DH54=Výsledky!$EC$3,Tipy!DJ54=Výsledky!$EE$3),60,0)))</f>
        <v/>
      </c>
      <c r="EA60" s="126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26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26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27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0" t="str">
        <f>IF(ISBLANK($EE$3),"",IF(ISBLANK(Tipy!DH54),"-",SUM(DZ60:ED60)))</f>
        <v/>
      </c>
      <c r="EF60" s="129"/>
      <c r="EG60" s="126" t="str">
        <f>IF(ISBLANK($EL$3),"",IF(ISBLANK(Tipy!DN54),0,IF(AND(Tipy!DN54=Výsledky!$EJ$3,Tipy!DP54=Výsledky!$EL$3),60,0)))</f>
        <v/>
      </c>
      <c r="EH60" s="126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26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26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27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0" t="str">
        <f>IF(ISBLANK($EL$3),"",IF(ISBLANK(Tipy!DN54),"-",SUM(EG60:EK60)))</f>
        <v/>
      </c>
      <c r="EM60" s="129"/>
      <c r="EN60" s="126" t="str">
        <f>IF(ISBLANK($ES$3),"",IF(ISBLANK(Tipy!DT54),0,IF(AND(Tipy!DT54=Výsledky!$EQ$3,Tipy!DV54=Výsledky!$ES$3),60,0)))</f>
        <v/>
      </c>
      <c r="EO60" s="126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26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26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27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0" t="str">
        <f>IF(ISBLANK($ES$3),"",IF(ISBLANK(Tipy!DT54),"-",SUM(EN60:ER60)))</f>
        <v/>
      </c>
      <c r="ET60" s="129"/>
      <c r="EU60" s="126" t="str">
        <f>IF(ISBLANK($EZ$3),"",IF(ISBLANK(Tipy!DZ54),0,IF(AND(Tipy!DZ54=Výsledky!$EX$3,Tipy!EB54=Výsledky!$EZ$3),60,0)))</f>
        <v/>
      </c>
      <c r="EV60" s="126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26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26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27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0" t="str">
        <f>IF(ISBLANK($EZ$3),"",IF(ISBLANK(Tipy!DZ54),"-",SUM(EU60:EY60)))</f>
        <v/>
      </c>
      <c r="FA60" s="129"/>
      <c r="FB60" s="126" t="str">
        <f>IF(ISBLANK($FG$3),"",IF(ISBLANK(Tipy!EF54),0,IF(AND(Tipy!EF54=Výsledky!$FE$3,Tipy!EH54=Výsledky!$FG$3),60,0)))</f>
        <v/>
      </c>
      <c r="FC60" s="126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26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26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27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0" t="str">
        <f>IF(ISBLANK($FG$3),"",IF(ISBLANK(Tipy!EF54),"-",SUM(FB60:FF60)))</f>
        <v/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 t="str">
        <f>IF(ISBLANK($EE$3),"",IF(ISBLANK(Tipy!DH55),0,IF(AND(Tipy!DH55=Výsledky!$EC$3,Tipy!DJ55=Výsledky!$EE$3),60,0)))</f>
        <v/>
      </c>
      <c r="EA61" s="126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26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26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27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0" t="str">
        <f>IF(ISBLANK($EE$3),"",IF(ISBLANK(Tipy!DH55),"-",SUM(DZ61:ED61)))</f>
        <v/>
      </c>
      <c r="EF61" s="129"/>
      <c r="EG61" s="126" t="str">
        <f>IF(ISBLANK($EL$3),"",IF(ISBLANK(Tipy!DN55),0,IF(AND(Tipy!DN55=Výsledky!$EJ$3,Tipy!DP55=Výsledky!$EL$3),60,0)))</f>
        <v/>
      </c>
      <c r="EH61" s="126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26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26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27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0" t="str">
        <f>IF(ISBLANK($EL$3),"",IF(ISBLANK(Tipy!DN55),"-",SUM(EG61:EK61)))</f>
        <v/>
      </c>
      <c r="EM61" s="129"/>
      <c r="EN61" s="126" t="str">
        <f>IF(ISBLANK($ES$3),"",IF(ISBLANK(Tipy!DT55),0,IF(AND(Tipy!DT55=Výsledky!$EQ$3,Tipy!DV55=Výsledky!$ES$3),60,0)))</f>
        <v/>
      </c>
      <c r="EO61" s="126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26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26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27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0" t="str">
        <f>IF(ISBLANK($ES$3),"",IF(ISBLANK(Tipy!DT55),"-",SUM(EN61:ER61)))</f>
        <v/>
      </c>
      <c r="ET61" s="129"/>
      <c r="EU61" s="126" t="str">
        <f>IF(ISBLANK($EZ$3),"",IF(ISBLANK(Tipy!DZ55),0,IF(AND(Tipy!DZ55=Výsledky!$EX$3,Tipy!EB55=Výsledky!$EZ$3),60,0)))</f>
        <v/>
      </c>
      <c r="EV61" s="126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26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26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27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0" t="str">
        <f>IF(ISBLANK($EZ$3),"",IF(ISBLANK(Tipy!DZ55),"-",SUM(EU61:EY61)))</f>
        <v/>
      </c>
      <c r="FA61" s="129"/>
      <c r="FB61" s="126" t="str">
        <f>IF(ISBLANK($FG$3),"",IF(ISBLANK(Tipy!EF55),0,IF(AND(Tipy!EF55=Výsledky!$FE$3,Tipy!EH55=Výsledky!$FG$3),60,0)))</f>
        <v/>
      </c>
      <c r="FC61" s="126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26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26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27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0" t="str">
        <f>IF(ISBLANK($FG$3),"",IF(ISBLANK(Tipy!EF55),"-",SUM(FB61:FF61)))</f>
        <v/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 t="str">
        <f>IF(ISBLANK($EE$3),"",IF(ISBLANK(Tipy!DH56),0,IF(AND(Tipy!DH56=Výsledky!$EC$3,Tipy!DJ56=Výsledky!$EE$3),60,0)))</f>
        <v/>
      </c>
      <c r="EA62" s="126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26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26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27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0" t="str">
        <f>IF(ISBLANK($EE$3),"",IF(ISBLANK(Tipy!DH56),"-",SUM(DZ62:ED62)))</f>
        <v/>
      </c>
      <c r="EF62" s="129"/>
      <c r="EG62" s="126" t="str">
        <f>IF(ISBLANK($EL$3),"",IF(ISBLANK(Tipy!DN56),0,IF(AND(Tipy!DN56=Výsledky!$EJ$3,Tipy!DP56=Výsledky!$EL$3),60,0)))</f>
        <v/>
      </c>
      <c r="EH62" s="126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26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26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27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0" t="str">
        <f>IF(ISBLANK($EL$3),"",IF(ISBLANK(Tipy!DN56),"-",SUM(EG62:EK62)))</f>
        <v/>
      </c>
      <c r="EM62" s="129"/>
      <c r="EN62" s="126" t="str">
        <f>IF(ISBLANK($ES$3),"",IF(ISBLANK(Tipy!DT56),0,IF(AND(Tipy!DT56=Výsledky!$EQ$3,Tipy!DV56=Výsledky!$ES$3),60,0)))</f>
        <v/>
      </c>
      <c r="EO62" s="126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26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26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27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0" t="str">
        <f>IF(ISBLANK($ES$3),"",IF(ISBLANK(Tipy!DT56),"-",SUM(EN62:ER62)))</f>
        <v/>
      </c>
      <c r="ET62" s="129"/>
      <c r="EU62" s="126" t="str">
        <f>IF(ISBLANK($EZ$3),"",IF(ISBLANK(Tipy!DZ56),0,IF(AND(Tipy!DZ56=Výsledky!$EX$3,Tipy!EB56=Výsledky!$EZ$3),60,0)))</f>
        <v/>
      </c>
      <c r="EV62" s="126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26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26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27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0" t="str">
        <f>IF(ISBLANK($EZ$3),"",IF(ISBLANK(Tipy!DZ56),"-",SUM(EU62:EY62)))</f>
        <v/>
      </c>
      <c r="FA62" s="129"/>
      <c r="FB62" s="126" t="str">
        <f>IF(ISBLANK($FG$3),"",IF(ISBLANK(Tipy!EF56),0,IF(AND(Tipy!EF56=Výsledky!$FE$3,Tipy!EH56=Výsledky!$FG$3),60,0)))</f>
        <v/>
      </c>
      <c r="FC62" s="126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26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26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27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0" t="str">
        <f>IF(ISBLANK($FG$3),"",IF(ISBLANK(Tipy!EF56),"-",SUM(FB62:FF62)))</f>
        <v/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 t="str">
        <f>IF(ISBLANK($EE$3),"",IF(ISBLANK(Tipy!DH57),0,IF(AND(Tipy!DH57=Výsledky!$EC$3,Tipy!DJ57=Výsledky!$EE$3),60,0)))</f>
        <v/>
      </c>
      <c r="EA63" s="126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26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26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27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0" t="str">
        <f>IF(ISBLANK($EE$3),"",IF(ISBLANK(Tipy!DH57),"-",SUM(DZ63:ED63)))</f>
        <v/>
      </c>
      <c r="EF63" s="129"/>
      <c r="EG63" s="126" t="str">
        <f>IF(ISBLANK($EL$3),"",IF(ISBLANK(Tipy!DN57),0,IF(AND(Tipy!DN57=Výsledky!$EJ$3,Tipy!DP57=Výsledky!$EL$3),60,0)))</f>
        <v/>
      </c>
      <c r="EH63" s="126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26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26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27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0" t="str">
        <f>IF(ISBLANK($EL$3),"",IF(ISBLANK(Tipy!DN57),"-",SUM(EG63:EK63)))</f>
        <v/>
      </c>
      <c r="EM63" s="129"/>
      <c r="EN63" s="126" t="str">
        <f>IF(ISBLANK($ES$3),"",IF(ISBLANK(Tipy!DT57),0,IF(AND(Tipy!DT57=Výsledky!$EQ$3,Tipy!DV57=Výsledky!$ES$3),60,0)))</f>
        <v/>
      </c>
      <c r="EO63" s="126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26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26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27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0" t="str">
        <f>IF(ISBLANK($ES$3),"",IF(ISBLANK(Tipy!DT57),"-",SUM(EN63:ER63)))</f>
        <v/>
      </c>
      <c r="ET63" s="129"/>
      <c r="EU63" s="126" t="str">
        <f>IF(ISBLANK($EZ$3),"",IF(ISBLANK(Tipy!DZ57),0,IF(AND(Tipy!DZ57=Výsledky!$EX$3,Tipy!EB57=Výsledky!$EZ$3),60,0)))</f>
        <v/>
      </c>
      <c r="EV63" s="126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26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26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27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0" t="str">
        <f>IF(ISBLANK($EZ$3),"",IF(ISBLANK(Tipy!DZ57),"-",SUM(EU63:EY63)))</f>
        <v/>
      </c>
      <c r="FA63" s="129"/>
      <c r="FB63" s="126" t="str">
        <f>IF(ISBLANK($FG$3),"",IF(ISBLANK(Tipy!EF57),0,IF(AND(Tipy!EF57=Výsledky!$FE$3,Tipy!EH57=Výsledky!$FG$3),60,0)))</f>
        <v/>
      </c>
      <c r="FC63" s="126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26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26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27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0" t="str">
        <f>IF(ISBLANK($FG$3),"",IF(ISBLANK(Tipy!EF57),"-",SUM(FB63:FF63)))</f>
        <v/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 t="str">
        <f>IF(ISBLANK($EE$3),"",IF(ISBLANK(Tipy!DH58),0,IF(AND(Tipy!DH58=Výsledky!$EC$3,Tipy!DJ58=Výsledky!$EE$3),60,0)))</f>
        <v/>
      </c>
      <c r="EA64" s="126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26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26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27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0" t="str">
        <f>IF(ISBLANK($EE$3),"",IF(ISBLANK(Tipy!DH58),"-",SUM(DZ64:ED64)))</f>
        <v/>
      </c>
      <c r="EF64" s="129"/>
      <c r="EG64" s="126" t="str">
        <f>IF(ISBLANK($EL$3),"",IF(ISBLANK(Tipy!DN58),0,IF(AND(Tipy!DN58=Výsledky!$EJ$3,Tipy!DP58=Výsledky!$EL$3),60,0)))</f>
        <v/>
      </c>
      <c r="EH64" s="126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26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26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27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0" t="str">
        <f>IF(ISBLANK($EL$3),"",IF(ISBLANK(Tipy!DN58),"-",SUM(EG64:EK64)))</f>
        <v/>
      </c>
      <c r="EM64" s="129"/>
      <c r="EN64" s="126" t="str">
        <f>IF(ISBLANK($ES$3),"",IF(ISBLANK(Tipy!DT58),0,IF(AND(Tipy!DT58=Výsledky!$EQ$3,Tipy!DV58=Výsledky!$ES$3),60,0)))</f>
        <v/>
      </c>
      <c r="EO64" s="126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26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26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27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0" t="str">
        <f>IF(ISBLANK($ES$3),"",IF(ISBLANK(Tipy!DT58),"-",SUM(EN64:ER64)))</f>
        <v/>
      </c>
      <c r="ET64" s="129"/>
      <c r="EU64" s="126" t="str">
        <f>IF(ISBLANK($EZ$3),"",IF(ISBLANK(Tipy!DZ58),0,IF(AND(Tipy!DZ58=Výsledky!$EX$3,Tipy!EB58=Výsledky!$EZ$3),60,0)))</f>
        <v/>
      </c>
      <c r="EV64" s="126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26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26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27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0" t="str">
        <f>IF(ISBLANK($EZ$3),"",IF(ISBLANK(Tipy!DZ58),"-",SUM(EU64:EY64)))</f>
        <v/>
      </c>
      <c r="FA64" s="129"/>
      <c r="FB64" s="126" t="str">
        <f>IF(ISBLANK($FG$3),"",IF(ISBLANK(Tipy!EF58),0,IF(AND(Tipy!EF58=Výsledky!$FE$3,Tipy!EH58=Výsledky!$FG$3),60,0)))</f>
        <v/>
      </c>
      <c r="FC64" s="126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26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26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27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0" t="str">
        <f>IF(ISBLANK($FG$3),"",IF(ISBLANK(Tipy!EF58),"-",SUM(FB64:FF64)))</f>
        <v/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 t="str">
        <f>IF(ISBLANK($EE$3),"",IF(ISBLANK(Tipy!DH59),0,IF(AND(Tipy!DH59=Výsledky!$EC$3,Tipy!DJ59=Výsledky!$EE$3),60,0)))</f>
        <v/>
      </c>
      <c r="EA65" s="126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26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26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27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0" t="str">
        <f>IF(ISBLANK($EE$3),"",IF(ISBLANK(Tipy!DH59),"-",SUM(DZ65:ED65)))</f>
        <v/>
      </c>
      <c r="EF65" s="129"/>
      <c r="EG65" s="126" t="str">
        <f>IF(ISBLANK($EL$3),"",IF(ISBLANK(Tipy!DN59),0,IF(AND(Tipy!DN59=Výsledky!$EJ$3,Tipy!DP59=Výsledky!$EL$3),60,0)))</f>
        <v/>
      </c>
      <c r="EH65" s="126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26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26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27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0" t="str">
        <f>IF(ISBLANK($EL$3),"",IF(ISBLANK(Tipy!DN59),"-",SUM(EG65:EK65)))</f>
        <v/>
      </c>
      <c r="EM65" s="129"/>
      <c r="EN65" s="126" t="str">
        <f>IF(ISBLANK($ES$3),"",IF(ISBLANK(Tipy!DT59),0,IF(AND(Tipy!DT59=Výsledky!$EQ$3,Tipy!DV59=Výsledky!$ES$3),60,0)))</f>
        <v/>
      </c>
      <c r="EO65" s="126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26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26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27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0" t="str">
        <f>IF(ISBLANK($ES$3),"",IF(ISBLANK(Tipy!DT59),"-",SUM(EN65:ER65)))</f>
        <v/>
      </c>
      <c r="ET65" s="129"/>
      <c r="EU65" s="126" t="str">
        <f>IF(ISBLANK($EZ$3),"",IF(ISBLANK(Tipy!DZ59),0,IF(AND(Tipy!DZ59=Výsledky!$EX$3,Tipy!EB59=Výsledky!$EZ$3),60,0)))</f>
        <v/>
      </c>
      <c r="EV65" s="126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26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26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27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0" t="str">
        <f>IF(ISBLANK($EZ$3),"",IF(ISBLANK(Tipy!DZ59),"-",SUM(EU65:EY65)))</f>
        <v/>
      </c>
      <c r="FA65" s="129"/>
      <c r="FB65" s="126" t="str">
        <f>IF(ISBLANK($FG$3),"",IF(ISBLANK(Tipy!EF59),0,IF(AND(Tipy!EF59=Výsledky!$FE$3,Tipy!EH59=Výsledky!$FG$3),60,0)))</f>
        <v/>
      </c>
      <c r="FC65" s="126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26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26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27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0" t="str">
        <f>IF(ISBLANK($FG$3),"",IF(ISBLANK(Tipy!EF59),"-",SUM(FB65:FF65)))</f>
        <v/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 t="str">
        <f>IF(ISBLANK($EE$3),"",IF(ISBLANK(Tipy!DH60),0,IF(AND(Tipy!DH60=Výsledky!$EC$3,Tipy!DJ60=Výsledky!$EE$3),60,0)))</f>
        <v/>
      </c>
      <c r="EA66" s="126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26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26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27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0" t="str">
        <f>IF(ISBLANK($EE$3),"",IF(ISBLANK(Tipy!DH60),"-",SUM(DZ66:ED66)))</f>
        <v/>
      </c>
      <c r="EF66" s="129"/>
      <c r="EG66" s="126" t="str">
        <f>IF(ISBLANK($EL$3),"",IF(ISBLANK(Tipy!DN60),0,IF(AND(Tipy!DN60=Výsledky!$EJ$3,Tipy!DP60=Výsledky!$EL$3),60,0)))</f>
        <v/>
      </c>
      <c r="EH66" s="126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26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26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27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0" t="str">
        <f>IF(ISBLANK($EL$3),"",IF(ISBLANK(Tipy!DN60),"-",SUM(EG66:EK66)))</f>
        <v/>
      </c>
      <c r="EM66" s="129"/>
      <c r="EN66" s="126" t="str">
        <f>IF(ISBLANK($ES$3),"",IF(ISBLANK(Tipy!DT60),0,IF(AND(Tipy!DT60=Výsledky!$EQ$3,Tipy!DV60=Výsledky!$ES$3),60,0)))</f>
        <v/>
      </c>
      <c r="EO66" s="126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26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26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27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0" t="str">
        <f>IF(ISBLANK($ES$3),"",IF(ISBLANK(Tipy!DT60),"-",SUM(EN66:ER66)))</f>
        <v/>
      </c>
      <c r="ET66" s="129"/>
      <c r="EU66" s="126" t="str">
        <f>IF(ISBLANK($EZ$3),"",IF(ISBLANK(Tipy!DZ60),0,IF(AND(Tipy!DZ60=Výsledky!$EX$3,Tipy!EB60=Výsledky!$EZ$3),60,0)))</f>
        <v/>
      </c>
      <c r="EV66" s="126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26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26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27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0" t="str">
        <f>IF(ISBLANK($EZ$3),"",IF(ISBLANK(Tipy!DZ60),"-",SUM(EU66:EY66)))</f>
        <v/>
      </c>
      <c r="FA66" s="129"/>
      <c r="FB66" s="126" t="str">
        <f>IF(ISBLANK($FG$3),"",IF(ISBLANK(Tipy!EF60),0,IF(AND(Tipy!EF60=Výsledky!$FE$3,Tipy!EH60=Výsledky!$FG$3),60,0)))</f>
        <v/>
      </c>
      <c r="FC66" s="126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26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26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27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0" t="str">
        <f>IF(ISBLANK($FG$3),"",IF(ISBLANK(Tipy!EF60),"-",SUM(FB66:FF66)))</f>
        <v/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 t="str">
        <f>IF(ISBLANK($EE$3),"",IF(ISBLANK(Tipy!DH61),0,IF(AND(Tipy!DH61=Výsledky!$EC$3,Tipy!DJ61=Výsledky!$EE$3),60,0)))</f>
        <v/>
      </c>
      <c r="EA67" s="126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26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26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27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0" t="str">
        <f>IF(ISBLANK($EE$3),"",IF(ISBLANK(Tipy!DH61),"-",SUM(DZ67:ED67)))</f>
        <v/>
      </c>
      <c r="EF67" s="129"/>
      <c r="EG67" s="126" t="str">
        <f>IF(ISBLANK($EL$3),"",IF(ISBLANK(Tipy!DN61),0,IF(AND(Tipy!DN61=Výsledky!$EJ$3,Tipy!DP61=Výsledky!$EL$3),60,0)))</f>
        <v/>
      </c>
      <c r="EH67" s="126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26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26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27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0" t="str">
        <f>IF(ISBLANK($EL$3),"",IF(ISBLANK(Tipy!DN61),"-",SUM(EG67:EK67)))</f>
        <v/>
      </c>
      <c r="EM67" s="129"/>
      <c r="EN67" s="126" t="str">
        <f>IF(ISBLANK($ES$3),"",IF(ISBLANK(Tipy!DT61),0,IF(AND(Tipy!DT61=Výsledky!$EQ$3,Tipy!DV61=Výsledky!$ES$3),60,0)))</f>
        <v/>
      </c>
      <c r="EO67" s="126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26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26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27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0" t="str">
        <f>IF(ISBLANK($ES$3),"",IF(ISBLANK(Tipy!DT61),"-",SUM(EN67:ER67)))</f>
        <v/>
      </c>
      <c r="ET67" s="129"/>
      <c r="EU67" s="126" t="str">
        <f>IF(ISBLANK($EZ$3),"",IF(ISBLANK(Tipy!DZ61),0,IF(AND(Tipy!DZ61=Výsledky!$EX$3,Tipy!EB61=Výsledky!$EZ$3),60,0)))</f>
        <v/>
      </c>
      <c r="EV67" s="126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26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26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27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0" t="str">
        <f>IF(ISBLANK($EZ$3),"",IF(ISBLANK(Tipy!DZ61),"-",SUM(EU67:EY67)))</f>
        <v/>
      </c>
      <c r="FA67" s="129"/>
      <c r="FB67" s="126" t="str">
        <f>IF(ISBLANK($FG$3),"",IF(ISBLANK(Tipy!EF61),0,IF(AND(Tipy!EF61=Výsledky!$FE$3,Tipy!EH61=Výsledky!$FG$3),60,0)))</f>
        <v/>
      </c>
      <c r="FC67" s="126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26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26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27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0" t="str">
        <f>IF(ISBLANK($FG$3),"",IF(ISBLANK(Tipy!EF61),"-",SUM(FB67:FF67)))</f>
        <v/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 t="str">
        <f>IF(ISBLANK($EE$3),"",IF(ISBLANK(Tipy!DH62),0,IF(AND(Tipy!DH62=Výsledky!$EC$3,Tipy!DJ62=Výsledky!$EE$3),60,0)))</f>
        <v/>
      </c>
      <c r="EA68" s="126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26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26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27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0" t="str">
        <f>IF(ISBLANK($EE$3),"",IF(ISBLANK(Tipy!DH62),"-",SUM(DZ68:ED68)))</f>
        <v/>
      </c>
      <c r="EF68" s="129"/>
      <c r="EG68" s="126" t="str">
        <f>IF(ISBLANK($EL$3),"",IF(ISBLANK(Tipy!DN62),0,IF(AND(Tipy!DN62=Výsledky!$EJ$3,Tipy!DP62=Výsledky!$EL$3),60,0)))</f>
        <v/>
      </c>
      <c r="EH68" s="126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26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26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27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0" t="str">
        <f>IF(ISBLANK($EL$3),"",IF(ISBLANK(Tipy!DN62),"-",SUM(EG68:EK68)))</f>
        <v/>
      </c>
      <c r="EM68" s="129"/>
      <c r="EN68" s="126" t="str">
        <f>IF(ISBLANK($ES$3),"",IF(ISBLANK(Tipy!DT62),0,IF(AND(Tipy!DT62=Výsledky!$EQ$3,Tipy!DV62=Výsledky!$ES$3),60,0)))</f>
        <v/>
      </c>
      <c r="EO68" s="126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26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26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27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0" t="str">
        <f>IF(ISBLANK($ES$3),"",IF(ISBLANK(Tipy!DT62),"-",SUM(EN68:ER68)))</f>
        <v/>
      </c>
      <c r="ET68" s="129"/>
      <c r="EU68" s="126" t="str">
        <f>IF(ISBLANK($EZ$3),"",IF(ISBLANK(Tipy!DZ62),0,IF(AND(Tipy!DZ62=Výsledky!$EX$3,Tipy!EB62=Výsledky!$EZ$3),60,0)))</f>
        <v/>
      </c>
      <c r="EV68" s="126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26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26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27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0" t="str">
        <f>IF(ISBLANK($EZ$3),"",IF(ISBLANK(Tipy!DZ62),"-",SUM(EU68:EY68)))</f>
        <v/>
      </c>
      <c r="FA68" s="129"/>
      <c r="FB68" s="126" t="str">
        <f>IF(ISBLANK($FG$3),"",IF(ISBLANK(Tipy!EF62),0,IF(AND(Tipy!EF62=Výsledky!$FE$3,Tipy!EH62=Výsledky!$FG$3),60,0)))</f>
        <v/>
      </c>
      <c r="FC68" s="126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26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26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27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0" t="str">
        <f>IF(ISBLANK($FG$3),"",IF(ISBLANK(Tipy!EF62),"-",SUM(FB68:FF68)))</f>
        <v/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 t="str">
        <f>IF(ISBLANK($EE$3),"",IF(ISBLANK(Tipy!DH63),0,IF(AND(Tipy!DH63=Výsledky!$EC$3,Tipy!DJ63=Výsledky!$EE$3),60,0)))</f>
        <v/>
      </c>
      <c r="EA69" s="126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26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26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27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0" t="str">
        <f>IF(ISBLANK($EE$3),"",IF(ISBLANK(Tipy!DH63),"-",SUM(DZ69:ED69)))</f>
        <v/>
      </c>
      <c r="EF69" s="129"/>
      <c r="EG69" s="126" t="str">
        <f>IF(ISBLANK($EL$3),"",IF(ISBLANK(Tipy!DN63),0,IF(AND(Tipy!DN63=Výsledky!$EJ$3,Tipy!DP63=Výsledky!$EL$3),60,0)))</f>
        <v/>
      </c>
      <c r="EH69" s="126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26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26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27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0" t="str">
        <f>IF(ISBLANK($EL$3),"",IF(ISBLANK(Tipy!DN63),"-",SUM(EG69:EK69)))</f>
        <v/>
      </c>
      <c r="EM69" s="129"/>
      <c r="EN69" s="126" t="str">
        <f>IF(ISBLANK($ES$3),"",IF(ISBLANK(Tipy!DT63),0,IF(AND(Tipy!DT63=Výsledky!$EQ$3,Tipy!DV63=Výsledky!$ES$3),60,0)))</f>
        <v/>
      </c>
      <c r="EO69" s="126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26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26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27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0" t="str">
        <f>IF(ISBLANK($ES$3),"",IF(ISBLANK(Tipy!DT63),"-",SUM(EN69:ER69)))</f>
        <v/>
      </c>
      <c r="ET69" s="129"/>
      <c r="EU69" s="126" t="str">
        <f>IF(ISBLANK($EZ$3),"",IF(ISBLANK(Tipy!DZ63),0,IF(AND(Tipy!DZ63=Výsledky!$EX$3,Tipy!EB63=Výsledky!$EZ$3),60,0)))</f>
        <v/>
      </c>
      <c r="EV69" s="126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26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26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27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0" t="str">
        <f>IF(ISBLANK($EZ$3),"",IF(ISBLANK(Tipy!DZ63),"-",SUM(EU69:EY69)))</f>
        <v/>
      </c>
      <c r="FA69" s="129"/>
      <c r="FB69" s="126" t="str">
        <f>IF(ISBLANK($FG$3),"",IF(ISBLANK(Tipy!EF63),0,IF(AND(Tipy!EF63=Výsledky!$FE$3,Tipy!EH63=Výsledky!$FG$3),60,0)))</f>
        <v/>
      </c>
      <c r="FC69" s="126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26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26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27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0" t="str">
        <f>IF(ISBLANK($FG$3),"",IF(ISBLANK(Tipy!EF63),"-",SUM(FB69:FF69)))</f>
        <v/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 t="str">
        <f>IF(ISBLANK($EE$3),"",IF(ISBLANK(Tipy!DH64),0,IF(AND(Tipy!DH64=Výsledky!$EC$3,Tipy!DJ64=Výsledky!$EE$3),60,0)))</f>
        <v/>
      </c>
      <c r="EA70" s="126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26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26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27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0" t="str">
        <f>IF(ISBLANK($EE$3),"",IF(ISBLANK(Tipy!DH64),"-",SUM(DZ70:ED70)))</f>
        <v/>
      </c>
      <c r="EF70" s="129"/>
      <c r="EG70" s="126" t="str">
        <f>IF(ISBLANK($EL$3),"",IF(ISBLANK(Tipy!DN64),0,IF(AND(Tipy!DN64=Výsledky!$EJ$3,Tipy!DP64=Výsledky!$EL$3),60,0)))</f>
        <v/>
      </c>
      <c r="EH70" s="126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26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26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27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0" t="str">
        <f>IF(ISBLANK($EL$3),"",IF(ISBLANK(Tipy!DN64),"-",SUM(EG70:EK70)))</f>
        <v/>
      </c>
      <c r="EM70" s="129"/>
      <c r="EN70" s="126" t="str">
        <f>IF(ISBLANK($ES$3),"",IF(ISBLANK(Tipy!DT64),0,IF(AND(Tipy!DT64=Výsledky!$EQ$3,Tipy!DV64=Výsledky!$ES$3),60,0)))</f>
        <v/>
      </c>
      <c r="EO70" s="126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26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26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27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0" t="str">
        <f>IF(ISBLANK($ES$3),"",IF(ISBLANK(Tipy!DT64),"-",SUM(EN70:ER70)))</f>
        <v/>
      </c>
      <c r="ET70" s="129"/>
      <c r="EU70" s="126" t="str">
        <f>IF(ISBLANK($EZ$3),"",IF(ISBLANK(Tipy!DZ64),0,IF(AND(Tipy!DZ64=Výsledky!$EX$3,Tipy!EB64=Výsledky!$EZ$3),60,0)))</f>
        <v/>
      </c>
      <c r="EV70" s="126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26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26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27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0" t="str">
        <f>IF(ISBLANK($EZ$3),"",IF(ISBLANK(Tipy!DZ64),"-",SUM(EU70:EY70)))</f>
        <v/>
      </c>
      <c r="FA70" s="129"/>
      <c r="FB70" s="126" t="str">
        <f>IF(ISBLANK($FG$3),"",IF(ISBLANK(Tipy!EF64),0,IF(AND(Tipy!EF64=Výsledky!$FE$3,Tipy!EH64=Výsledky!$FG$3),60,0)))</f>
        <v/>
      </c>
      <c r="FC70" s="126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26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26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27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0" t="str">
        <f>IF(ISBLANK($FG$3),"",IF(ISBLANK(Tipy!EF64),"-",SUM(FB70:FF70)))</f>
        <v/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 t="str">
        <f>IF(ISBLANK($EE$3),"",IF(ISBLANK(Tipy!DH65),0,IF(AND(Tipy!DH65=Výsledky!$EC$3,Tipy!DJ65=Výsledky!$EE$3),60,0)))</f>
        <v/>
      </c>
      <c r="EA71" s="126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26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26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27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0" t="str">
        <f>IF(ISBLANK($EE$3),"",IF(ISBLANK(Tipy!DH65),"-",SUM(DZ71:ED71)))</f>
        <v/>
      </c>
      <c r="EF71" s="129"/>
      <c r="EG71" s="126" t="str">
        <f>IF(ISBLANK($EL$3),"",IF(ISBLANK(Tipy!DN65),0,IF(AND(Tipy!DN65=Výsledky!$EJ$3,Tipy!DP65=Výsledky!$EL$3),60,0)))</f>
        <v/>
      </c>
      <c r="EH71" s="126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26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26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27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0" t="str">
        <f>IF(ISBLANK($EL$3),"",IF(ISBLANK(Tipy!DN65),"-",SUM(EG71:EK71)))</f>
        <v/>
      </c>
      <c r="EM71" s="129"/>
      <c r="EN71" s="126" t="str">
        <f>IF(ISBLANK($ES$3),"",IF(ISBLANK(Tipy!DT65),0,IF(AND(Tipy!DT65=Výsledky!$EQ$3,Tipy!DV65=Výsledky!$ES$3),60,0)))</f>
        <v/>
      </c>
      <c r="EO71" s="126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26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26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27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0" t="str">
        <f>IF(ISBLANK($ES$3),"",IF(ISBLANK(Tipy!DT65),"-",SUM(EN71:ER71)))</f>
        <v/>
      </c>
      <c r="ET71" s="129"/>
      <c r="EU71" s="126" t="str">
        <f>IF(ISBLANK($EZ$3),"",IF(ISBLANK(Tipy!DZ65),0,IF(AND(Tipy!DZ65=Výsledky!$EX$3,Tipy!EB65=Výsledky!$EZ$3),60,0)))</f>
        <v/>
      </c>
      <c r="EV71" s="126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26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26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27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0" t="str">
        <f>IF(ISBLANK($EZ$3),"",IF(ISBLANK(Tipy!DZ65),"-",SUM(EU71:EY71)))</f>
        <v/>
      </c>
      <c r="FA71" s="129"/>
      <c r="FB71" s="126" t="str">
        <f>IF(ISBLANK($FG$3),"",IF(ISBLANK(Tipy!EF65),0,IF(AND(Tipy!EF65=Výsledky!$FE$3,Tipy!EH65=Výsledky!$FG$3),60,0)))</f>
        <v/>
      </c>
      <c r="FC71" s="126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26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26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27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0" t="str">
        <f>IF(ISBLANK($FG$3),"",IF(ISBLANK(Tipy!EF65),"-",SUM(FB71:FF71)))</f>
        <v/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 t="str">
        <f>IF(ISBLANK($EE$3),"",IF(ISBLANK(Tipy!DH66),0,IF(AND(Tipy!DH66=Výsledky!$EC$3,Tipy!DJ66=Výsledky!$EE$3),60,0)))</f>
        <v/>
      </c>
      <c r="EA72" s="126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26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26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27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0" t="str">
        <f>IF(ISBLANK($EE$3),"",IF(ISBLANK(Tipy!DH66),"-",SUM(DZ72:ED72)))</f>
        <v/>
      </c>
      <c r="EF72" s="129"/>
      <c r="EG72" s="126" t="str">
        <f>IF(ISBLANK($EL$3),"",IF(ISBLANK(Tipy!DN66),0,IF(AND(Tipy!DN66=Výsledky!$EJ$3,Tipy!DP66=Výsledky!$EL$3),60,0)))</f>
        <v/>
      </c>
      <c r="EH72" s="126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26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26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27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0" t="str">
        <f>IF(ISBLANK($EL$3),"",IF(ISBLANK(Tipy!DN66),"-",SUM(EG72:EK72)))</f>
        <v/>
      </c>
      <c r="EM72" s="129"/>
      <c r="EN72" s="126" t="str">
        <f>IF(ISBLANK($ES$3),"",IF(ISBLANK(Tipy!DT66),0,IF(AND(Tipy!DT66=Výsledky!$EQ$3,Tipy!DV66=Výsledky!$ES$3),60,0)))</f>
        <v/>
      </c>
      <c r="EO72" s="126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26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26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27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0" t="str">
        <f>IF(ISBLANK($ES$3),"",IF(ISBLANK(Tipy!DT66),"-",SUM(EN72:ER72)))</f>
        <v/>
      </c>
      <c r="ET72" s="129"/>
      <c r="EU72" s="126" t="str">
        <f>IF(ISBLANK($EZ$3),"",IF(ISBLANK(Tipy!DZ66),0,IF(AND(Tipy!DZ66=Výsledky!$EX$3,Tipy!EB66=Výsledky!$EZ$3),60,0)))</f>
        <v/>
      </c>
      <c r="EV72" s="126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26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26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27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0" t="str">
        <f>IF(ISBLANK($EZ$3),"",IF(ISBLANK(Tipy!DZ66),"-",SUM(EU72:EY72)))</f>
        <v/>
      </c>
      <c r="FA72" s="129"/>
      <c r="FB72" s="126" t="str">
        <f>IF(ISBLANK($FG$3),"",IF(ISBLANK(Tipy!EF66),0,IF(AND(Tipy!EF66=Výsledky!$FE$3,Tipy!EH66=Výsledky!$FG$3),60,0)))</f>
        <v/>
      </c>
      <c r="FC72" s="126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26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26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27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0" t="str">
        <f>IF(ISBLANK($FG$3),"",IF(ISBLANK(Tipy!EF66),"-",SUM(FB72:FF72)))</f>
        <v/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 t="str">
        <f>IF(ISBLANK($EE$3),"",IF(ISBLANK(Tipy!DH67),0,IF(AND(Tipy!DH67=Výsledky!$EC$3,Tipy!DJ67=Výsledky!$EE$3),60,0)))</f>
        <v/>
      </c>
      <c r="EA73" s="126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26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26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27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0" t="str">
        <f>IF(ISBLANK($EE$3),"",IF(ISBLANK(Tipy!DH67),"-",SUM(DZ73:ED73)))</f>
        <v/>
      </c>
      <c r="EF73" s="129"/>
      <c r="EG73" s="126" t="str">
        <f>IF(ISBLANK($EL$3),"",IF(ISBLANK(Tipy!DN67),0,IF(AND(Tipy!DN67=Výsledky!$EJ$3,Tipy!DP67=Výsledky!$EL$3),60,0)))</f>
        <v/>
      </c>
      <c r="EH73" s="126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26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26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27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0" t="str">
        <f>IF(ISBLANK($EL$3),"",IF(ISBLANK(Tipy!DN67),"-",SUM(EG73:EK73)))</f>
        <v/>
      </c>
      <c r="EM73" s="129"/>
      <c r="EN73" s="126" t="str">
        <f>IF(ISBLANK($ES$3),"",IF(ISBLANK(Tipy!DT67),0,IF(AND(Tipy!DT67=Výsledky!$EQ$3,Tipy!DV67=Výsledky!$ES$3),60,0)))</f>
        <v/>
      </c>
      <c r="EO73" s="126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26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26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27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0" t="str">
        <f>IF(ISBLANK($ES$3),"",IF(ISBLANK(Tipy!DT67),"-",SUM(EN73:ER73)))</f>
        <v/>
      </c>
      <c r="ET73" s="129"/>
      <c r="EU73" s="126" t="str">
        <f>IF(ISBLANK($EZ$3),"",IF(ISBLANK(Tipy!DZ67),0,IF(AND(Tipy!DZ67=Výsledky!$EX$3,Tipy!EB67=Výsledky!$EZ$3),60,0)))</f>
        <v/>
      </c>
      <c r="EV73" s="126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26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26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27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0" t="str">
        <f>IF(ISBLANK($EZ$3),"",IF(ISBLANK(Tipy!DZ67),"-",SUM(EU73:EY73)))</f>
        <v/>
      </c>
      <c r="FA73" s="129"/>
      <c r="FB73" s="126" t="str">
        <f>IF(ISBLANK($FG$3),"",IF(ISBLANK(Tipy!EF67),0,IF(AND(Tipy!EF67=Výsledky!$FE$3,Tipy!EH67=Výsledky!$FG$3),60,0)))</f>
        <v/>
      </c>
      <c r="FC73" s="126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26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26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27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0" t="str">
        <f>IF(ISBLANK($FG$3),"",IF(ISBLANK(Tipy!EF67),"-",SUM(FB73:FF73)))</f>
        <v/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 t="str">
        <f>IF(ISBLANK($EE$3),"",IF(ISBLANK(Tipy!DH68),0,IF(AND(Tipy!DH68=Výsledky!$EC$3,Tipy!DJ68=Výsledky!$EE$3),60,0)))</f>
        <v/>
      </c>
      <c r="EA74" s="126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26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26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27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0" t="str">
        <f>IF(ISBLANK($EE$3),"",IF(ISBLANK(Tipy!DH68),"-",SUM(DZ74:ED74)))</f>
        <v/>
      </c>
      <c r="EF74" s="129"/>
      <c r="EG74" s="126" t="str">
        <f>IF(ISBLANK($EL$3),"",IF(ISBLANK(Tipy!DN68),0,IF(AND(Tipy!DN68=Výsledky!$EJ$3,Tipy!DP68=Výsledky!$EL$3),60,0)))</f>
        <v/>
      </c>
      <c r="EH74" s="126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26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26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27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0" t="str">
        <f>IF(ISBLANK($EL$3),"",IF(ISBLANK(Tipy!DN68),"-",SUM(EG74:EK74)))</f>
        <v/>
      </c>
      <c r="EM74" s="129"/>
      <c r="EN74" s="126" t="str">
        <f>IF(ISBLANK($ES$3),"",IF(ISBLANK(Tipy!DT68),0,IF(AND(Tipy!DT68=Výsledky!$EQ$3,Tipy!DV68=Výsledky!$ES$3),60,0)))</f>
        <v/>
      </c>
      <c r="EO74" s="126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26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26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27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0" t="str">
        <f>IF(ISBLANK($ES$3),"",IF(ISBLANK(Tipy!DT68),"-",SUM(EN74:ER74)))</f>
        <v/>
      </c>
      <c r="ET74" s="129"/>
      <c r="EU74" s="126" t="str">
        <f>IF(ISBLANK($EZ$3),"",IF(ISBLANK(Tipy!DZ68),0,IF(AND(Tipy!DZ68=Výsledky!$EX$3,Tipy!EB68=Výsledky!$EZ$3),60,0)))</f>
        <v/>
      </c>
      <c r="EV74" s="126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26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26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27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0" t="str">
        <f>IF(ISBLANK($EZ$3),"",IF(ISBLANK(Tipy!DZ68),"-",SUM(EU74:EY74)))</f>
        <v/>
      </c>
      <c r="FA74" s="129"/>
      <c r="FB74" s="126" t="str">
        <f>IF(ISBLANK($FG$3),"",IF(ISBLANK(Tipy!EF68),0,IF(AND(Tipy!EF68=Výsledky!$FE$3,Tipy!EH68=Výsledky!$FG$3),60,0)))</f>
        <v/>
      </c>
      <c r="FC74" s="126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26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26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27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0" t="str">
        <f>IF(ISBLANK($FG$3),"",IF(ISBLANK(Tipy!EF68),"-",SUM(FB74:FF74)))</f>
        <v/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 t="str">
        <f>IF(ISBLANK($EE$3),"",IF(ISBLANK(Tipy!DH69),0,IF(AND(Tipy!DH69=Výsledky!$EC$3,Tipy!DJ69=Výsledky!$EE$3),60,0)))</f>
        <v/>
      </c>
      <c r="EA75" s="126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26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26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27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0" t="str">
        <f>IF(ISBLANK($EE$3),"",IF(ISBLANK(Tipy!DH69),"-",SUM(DZ75:ED75)))</f>
        <v/>
      </c>
      <c r="EF75" s="129"/>
      <c r="EG75" s="126" t="str">
        <f>IF(ISBLANK($EL$3),"",IF(ISBLANK(Tipy!DN69),0,IF(AND(Tipy!DN69=Výsledky!$EJ$3,Tipy!DP69=Výsledky!$EL$3),60,0)))</f>
        <v/>
      </c>
      <c r="EH75" s="126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26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26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27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0" t="str">
        <f>IF(ISBLANK($EL$3),"",IF(ISBLANK(Tipy!DN69),"-",SUM(EG75:EK75)))</f>
        <v/>
      </c>
      <c r="EM75" s="129"/>
      <c r="EN75" s="126" t="str">
        <f>IF(ISBLANK($ES$3),"",IF(ISBLANK(Tipy!DT69),0,IF(AND(Tipy!DT69=Výsledky!$EQ$3,Tipy!DV69=Výsledky!$ES$3),60,0)))</f>
        <v/>
      </c>
      <c r="EO75" s="126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26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26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27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0" t="str">
        <f>IF(ISBLANK($ES$3),"",IF(ISBLANK(Tipy!DT69),"-",SUM(EN75:ER75)))</f>
        <v/>
      </c>
      <c r="ET75" s="129"/>
      <c r="EU75" s="126" t="str">
        <f>IF(ISBLANK($EZ$3),"",IF(ISBLANK(Tipy!DZ69),0,IF(AND(Tipy!DZ69=Výsledky!$EX$3,Tipy!EB69=Výsledky!$EZ$3),60,0)))</f>
        <v/>
      </c>
      <c r="EV75" s="126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26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26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27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0" t="str">
        <f>IF(ISBLANK($EZ$3),"",IF(ISBLANK(Tipy!DZ69),"-",SUM(EU75:EY75)))</f>
        <v/>
      </c>
      <c r="FA75" s="129"/>
      <c r="FB75" s="126" t="str">
        <f>IF(ISBLANK($FG$3),"",IF(ISBLANK(Tipy!EF69),0,IF(AND(Tipy!EF69=Výsledky!$FE$3,Tipy!EH69=Výsledky!$FG$3),60,0)))</f>
        <v/>
      </c>
      <c r="FC75" s="126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26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26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27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0" t="str">
        <f>IF(ISBLANK($FG$3),"",IF(ISBLANK(Tipy!EF69),"-",SUM(FB75:FF75)))</f>
        <v/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 t="str">
        <f>IF(ISBLANK($EE$3),"",IF(ISBLANK(Tipy!DH70),0,IF(AND(Tipy!DH70=Výsledky!$EC$3,Tipy!DJ70=Výsledky!$EE$3),60,0)))</f>
        <v/>
      </c>
      <c r="EA76" s="126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26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26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27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0" t="str">
        <f>IF(ISBLANK($EE$3),"",IF(ISBLANK(Tipy!DH70),"-",SUM(DZ76:ED76)))</f>
        <v/>
      </c>
      <c r="EF76" s="129"/>
      <c r="EG76" s="126" t="str">
        <f>IF(ISBLANK($EL$3),"",IF(ISBLANK(Tipy!DN70),0,IF(AND(Tipy!DN70=Výsledky!$EJ$3,Tipy!DP70=Výsledky!$EL$3),60,0)))</f>
        <v/>
      </c>
      <c r="EH76" s="126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26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26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27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0" t="str">
        <f>IF(ISBLANK($EL$3),"",IF(ISBLANK(Tipy!DN70),"-",SUM(EG76:EK76)))</f>
        <v/>
      </c>
      <c r="EM76" s="129"/>
      <c r="EN76" s="126" t="str">
        <f>IF(ISBLANK($ES$3),"",IF(ISBLANK(Tipy!DT70),0,IF(AND(Tipy!DT70=Výsledky!$EQ$3,Tipy!DV70=Výsledky!$ES$3),60,0)))</f>
        <v/>
      </c>
      <c r="EO76" s="126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26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26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27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0" t="str">
        <f>IF(ISBLANK($ES$3),"",IF(ISBLANK(Tipy!DT70),"-",SUM(EN76:ER76)))</f>
        <v/>
      </c>
      <c r="ET76" s="129"/>
      <c r="EU76" s="126" t="str">
        <f>IF(ISBLANK($EZ$3),"",IF(ISBLANK(Tipy!DZ70),0,IF(AND(Tipy!DZ70=Výsledky!$EX$3,Tipy!EB70=Výsledky!$EZ$3),60,0)))</f>
        <v/>
      </c>
      <c r="EV76" s="126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26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26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27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0" t="str">
        <f>IF(ISBLANK($EZ$3),"",IF(ISBLANK(Tipy!DZ70),"-",SUM(EU76:EY76)))</f>
        <v/>
      </c>
      <c r="FA76" s="129"/>
      <c r="FB76" s="126" t="str">
        <f>IF(ISBLANK($FG$3),"",IF(ISBLANK(Tipy!EF70),0,IF(AND(Tipy!EF70=Výsledky!$FE$3,Tipy!EH70=Výsledky!$FG$3),60,0)))</f>
        <v/>
      </c>
      <c r="FC76" s="126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26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26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27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0" t="str">
        <f>IF(ISBLANK($FG$3),"",IF(ISBLANK(Tipy!EF70),"-",SUM(FB76:FF76)))</f>
        <v/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 t="str">
        <f>IF(ISBLANK($EE$3),"",IF(ISBLANK(Tipy!DH71),0,IF(AND(Tipy!DH71=Výsledky!$EC$3,Tipy!DJ71=Výsledky!$EE$3),60,0)))</f>
        <v/>
      </c>
      <c r="EA77" s="126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26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26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27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0" t="str">
        <f>IF(ISBLANK($EE$3),"",IF(ISBLANK(Tipy!DH71),"-",SUM(DZ77:ED77)))</f>
        <v/>
      </c>
      <c r="EF77" s="129"/>
      <c r="EG77" s="126" t="str">
        <f>IF(ISBLANK($EL$3),"",IF(ISBLANK(Tipy!DN71),0,IF(AND(Tipy!DN71=Výsledky!$EJ$3,Tipy!DP71=Výsledky!$EL$3),60,0)))</f>
        <v/>
      </c>
      <c r="EH77" s="126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26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26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27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0" t="str">
        <f>IF(ISBLANK($EL$3),"",IF(ISBLANK(Tipy!DN71),"-",SUM(EG77:EK77)))</f>
        <v/>
      </c>
      <c r="EM77" s="129"/>
      <c r="EN77" s="126" t="str">
        <f>IF(ISBLANK($ES$3),"",IF(ISBLANK(Tipy!DT71),0,IF(AND(Tipy!DT71=Výsledky!$EQ$3,Tipy!DV71=Výsledky!$ES$3),60,0)))</f>
        <v/>
      </c>
      <c r="EO77" s="126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26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26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27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0" t="str">
        <f>IF(ISBLANK($ES$3),"",IF(ISBLANK(Tipy!DT71),"-",SUM(EN77:ER77)))</f>
        <v/>
      </c>
      <c r="ET77" s="129"/>
      <c r="EU77" s="126" t="str">
        <f>IF(ISBLANK($EZ$3),"",IF(ISBLANK(Tipy!DZ71),0,IF(AND(Tipy!DZ71=Výsledky!$EX$3,Tipy!EB71=Výsledky!$EZ$3),60,0)))</f>
        <v/>
      </c>
      <c r="EV77" s="126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26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26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27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0" t="str">
        <f>IF(ISBLANK($EZ$3),"",IF(ISBLANK(Tipy!DZ71),"-",SUM(EU77:EY77)))</f>
        <v/>
      </c>
      <c r="FA77" s="129"/>
      <c r="FB77" s="126" t="str">
        <f>IF(ISBLANK($FG$3),"",IF(ISBLANK(Tipy!EF71),0,IF(AND(Tipy!EF71=Výsledky!$FE$3,Tipy!EH71=Výsledky!$FG$3),60,0)))</f>
        <v/>
      </c>
      <c r="FC77" s="126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26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26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27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0" t="str">
        <f>IF(ISBLANK($FG$3),"",IF(ISBLANK(Tipy!EF71),"-",SUM(FB77:FF77)))</f>
        <v/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 t="str">
        <f>IF(ISBLANK($EE$3),"",IF(ISBLANK(Tipy!DH72),0,IF(AND(Tipy!DH72=Výsledky!$EC$3,Tipy!DJ72=Výsledky!$EE$3),60,0)))</f>
        <v/>
      </c>
      <c r="EA78" s="126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26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26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27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0" t="str">
        <f>IF(ISBLANK($EE$3),"",IF(ISBLANK(Tipy!DH72),"-",SUM(DZ78:ED78)))</f>
        <v/>
      </c>
      <c r="EF78" s="129"/>
      <c r="EG78" s="126" t="str">
        <f>IF(ISBLANK($EL$3),"",IF(ISBLANK(Tipy!DN72),0,IF(AND(Tipy!DN72=Výsledky!$EJ$3,Tipy!DP72=Výsledky!$EL$3),60,0)))</f>
        <v/>
      </c>
      <c r="EH78" s="126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26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26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27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0" t="str">
        <f>IF(ISBLANK($EL$3),"",IF(ISBLANK(Tipy!DN72),"-",SUM(EG78:EK78)))</f>
        <v/>
      </c>
      <c r="EM78" s="129"/>
      <c r="EN78" s="126" t="str">
        <f>IF(ISBLANK($ES$3),"",IF(ISBLANK(Tipy!DT72),0,IF(AND(Tipy!DT72=Výsledky!$EQ$3,Tipy!DV72=Výsledky!$ES$3),60,0)))</f>
        <v/>
      </c>
      <c r="EO78" s="126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26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26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27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0" t="str">
        <f>IF(ISBLANK($ES$3),"",IF(ISBLANK(Tipy!DT72),"-",SUM(EN78:ER78)))</f>
        <v/>
      </c>
      <c r="ET78" s="129"/>
      <c r="EU78" s="126" t="str">
        <f>IF(ISBLANK($EZ$3),"",IF(ISBLANK(Tipy!DZ72),0,IF(AND(Tipy!DZ72=Výsledky!$EX$3,Tipy!EB72=Výsledky!$EZ$3),60,0)))</f>
        <v/>
      </c>
      <c r="EV78" s="126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26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26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27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0" t="str">
        <f>IF(ISBLANK($EZ$3),"",IF(ISBLANK(Tipy!DZ72),"-",SUM(EU78:EY78)))</f>
        <v/>
      </c>
      <c r="FA78" s="129"/>
      <c r="FB78" s="126" t="str">
        <f>IF(ISBLANK($FG$3),"",IF(ISBLANK(Tipy!EF72),0,IF(AND(Tipy!EF72=Výsledky!$FE$3,Tipy!EH72=Výsledky!$FG$3),60,0)))</f>
        <v/>
      </c>
      <c r="FC78" s="126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26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26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27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0" t="str">
        <f>IF(ISBLANK($FG$3),"",IF(ISBLANK(Tipy!EF72),"-",SUM(FB78:FF78)))</f>
        <v/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 t="str">
        <f>IF(ISBLANK($EE$3),"",IF(ISBLANK(Tipy!DH73),0,IF(AND(Tipy!DH73=Výsledky!$EC$3,Tipy!DJ73=Výsledky!$EE$3),60,0)))</f>
        <v/>
      </c>
      <c r="EA79" s="126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26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26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27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0" t="str">
        <f>IF(ISBLANK($EE$3),"",IF(ISBLANK(Tipy!DH73),"-",SUM(DZ79:ED79)))</f>
        <v/>
      </c>
      <c r="EF79" s="129"/>
      <c r="EG79" s="126" t="str">
        <f>IF(ISBLANK($EL$3),"",IF(ISBLANK(Tipy!DN73),0,IF(AND(Tipy!DN73=Výsledky!$EJ$3,Tipy!DP73=Výsledky!$EL$3),60,0)))</f>
        <v/>
      </c>
      <c r="EH79" s="126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26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26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27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0" t="str">
        <f>IF(ISBLANK($EL$3),"",IF(ISBLANK(Tipy!DN73),"-",SUM(EG79:EK79)))</f>
        <v/>
      </c>
      <c r="EM79" s="129"/>
      <c r="EN79" s="126" t="str">
        <f>IF(ISBLANK($ES$3),"",IF(ISBLANK(Tipy!DT73),0,IF(AND(Tipy!DT73=Výsledky!$EQ$3,Tipy!DV73=Výsledky!$ES$3),60,0)))</f>
        <v/>
      </c>
      <c r="EO79" s="126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26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26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27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0" t="str">
        <f>IF(ISBLANK($ES$3),"",IF(ISBLANK(Tipy!DT73),"-",SUM(EN79:ER79)))</f>
        <v/>
      </c>
      <c r="ET79" s="129"/>
      <c r="EU79" s="126" t="str">
        <f>IF(ISBLANK($EZ$3),"",IF(ISBLANK(Tipy!DZ73),0,IF(AND(Tipy!DZ73=Výsledky!$EX$3,Tipy!EB73=Výsledky!$EZ$3),60,0)))</f>
        <v/>
      </c>
      <c r="EV79" s="126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26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26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27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0" t="str">
        <f>IF(ISBLANK($EZ$3),"",IF(ISBLANK(Tipy!DZ73),"-",SUM(EU79:EY79)))</f>
        <v/>
      </c>
      <c r="FA79" s="129"/>
      <c r="FB79" s="126" t="str">
        <f>IF(ISBLANK($FG$3),"",IF(ISBLANK(Tipy!EF73),0,IF(AND(Tipy!EF73=Výsledky!$FE$3,Tipy!EH73=Výsledky!$FG$3),60,0)))</f>
        <v/>
      </c>
      <c r="FC79" s="126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26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26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27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0" t="str">
        <f>IF(ISBLANK($FG$3),"",IF(ISBLANK(Tipy!EF73),"-",SUM(FB79:FF79)))</f>
        <v/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 t="str">
        <f>IF(ISBLANK($EE$3),"",IF(ISBLANK(Tipy!DH74),0,IF(AND(Tipy!DH74=Výsledky!$EC$3,Tipy!DJ74=Výsledky!$EE$3),60,0)))</f>
        <v/>
      </c>
      <c r="EA80" s="126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26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26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27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0" t="str">
        <f>IF(ISBLANK($EE$3),"",IF(ISBLANK(Tipy!DH74),"-",SUM(DZ80:ED80)))</f>
        <v/>
      </c>
      <c r="EF80" s="129"/>
      <c r="EG80" s="126" t="str">
        <f>IF(ISBLANK($EL$3),"",IF(ISBLANK(Tipy!DN74),0,IF(AND(Tipy!DN74=Výsledky!$EJ$3,Tipy!DP74=Výsledky!$EL$3),60,0)))</f>
        <v/>
      </c>
      <c r="EH80" s="126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26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26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27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0" t="str">
        <f>IF(ISBLANK($EL$3),"",IF(ISBLANK(Tipy!DN74),"-",SUM(EG80:EK80)))</f>
        <v/>
      </c>
      <c r="EM80" s="129"/>
      <c r="EN80" s="126" t="str">
        <f>IF(ISBLANK($ES$3),"",IF(ISBLANK(Tipy!DT74),0,IF(AND(Tipy!DT74=Výsledky!$EQ$3,Tipy!DV74=Výsledky!$ES$3),60,0)))</f>
        <v/>
      </c>
      <c r="EO80" s="126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26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26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27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0" t="str">
        <f>IF(ISBLANK($ES$3),"",IF(ISBLANK(Tipy!DT74),"-",SUM(EN80:ER80)))</f>
        <v/>
      </c>
      <c r="ET80" s="129"/>
      <c r="EU80" s="126" t="str">
        <f>IF(ISBLANK($EZ$3),"",IF(ISBLANK(Tipy!DZ74),0,IF(AND(Tipy!DZ74=Výsledky!$EX$3,Tipy!EB74=Výsledky!$EZ$3),60,0)))</f>
        <v/>
      </c>
      <c r="EV80" s="126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26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26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27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0" t="str">
        <f>IF(ISBLANK($EZ$3),"",IF(ISBLANK(Tipy!DZ74),"-",SUM(EU80:EY80)))</f>
        <v/>
      </c>
      <c r="FA80" s="129"/>
      <c r="FB80" s="126" t="str">
        <f>IF(ISBLANK($FG$3),"",IF(ISBLANK(Tipy!EF74),0,IF(AND(Tipy!EF74=Výsledky!$FE$3,Tipy!EH74=Výsledky!$FG$3),60,0)))</f>
        <v/>
      </c>
      <c r="FC80" s="126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26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26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27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0" t="str">
        <f>IF(ISBLANK($FG$3),"",IF(ISBLANK(Tipy!EF74),"-",SUM(FB80:FF80)))</f>
        <v/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 t="str">
        <f>IF(ISBLANK($EE$3),"",IF(ISBLANK(Tipy!DH75),0,IF(AND(Tipy!DH75=Výsledky!$EC$3,Tipy!DJ75=Výsledky!$EE$3),60,0)))</f>
        <v/>
      </c>
      <c r="EA81" s="126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26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26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27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0" t="str">
        <f>IF(ISBLANK($EE$3),"",IF(ISBLANK(Tipy!DH75),"-",SUM(DZ81:ED81)))</f>
        <v/>
      </c>
      <c r="EF81" s="129"/>
      <c r="EG81" s="126" t="str">
        <f>IF(ISBLANK($EL$3),"",IF(ISBLANK(Tipy!DN75),0,IF(AND(Tipy!DN75=Výsledky!$EJ$3,Tipy!DP75=Výsledky!$EL$3),60,0)))</f>
        <v/>
      </c>
      <c r="EH81" s="126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26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26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27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0" t="str">
        <f>IF(ISBLANK($EL$3),"",IF(ISBLANK(Tipy!DN75),"-",SUM(EG81:EK81)))</f>
        <v/>
      </c>
      <c r="EM81" s="129"/>
      <c r="EN81" s="126" t="str">
        <f>IF(ISBLANK($ES$3),"",IF(ISBLANK(Tipy!DT75),0,IF(AND(Tipy!DT75=Výsledky!$EQ$3,Tipy!DV75=Výsledky!$ES$3),60,0)))</f>
        <v/>
      </c>
      <c r="EO81" s="126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26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26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27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0" t="str">
        <f>IF(ISBLANK($ES$3),"",IF(ISBLANK(Tipy!DT75),"-",SUM(EN81:ER81)))</f>
        <v/>
      </c>
      <c r="ET81" s="129"/>
      <c r="EU81" s="126" t="str">
        <f>IF(ISBLANK($EZ$3),"",IF(ISBLANK(Tipy!DZ75),0,IF(AND(Tipy!DZ75=Výsledky!$EX$3,Tipy!EB75=Výsledky!$EZ$3),60,0)))</f>
        <v/>
      </c>
      <c r="EV81" s="126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26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26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27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0" t="str">
        <f>IF(ISBLANK($EZ$3),"",IF(ISBLANK(Tipy!DZ75),"-",SUM(EU81:EY81)))</f>
        <v/>
      </c>
      <c r="FA81" s="129"/>
      <c r="FB81" s="126" t="str">
        <f>IF(ISBLANK($FG$3),"",IF(ISBLANK(Tipy!EF75),0,IF(AND(Tipy!EF75=Výsledky!$FE$3,Tipy!EH75=Výsledky!$FG$3),60,0)))</f>
        <v/>
      </c>
      <c r="FC81" s="126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26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26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27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0" t="str">
        <f>IF(ISBLANK($FG$3),"",IF(ISBLANK(Tipy!EF75),"-",SUM(FB81:FF81)))</f>
        <v/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 t="str">
        <f>IF(ISBLANK($EE$3),"",IF(ISBLANK(Tipy!DH76),0,IF(AND(Tipy!DH76=Výsledky!$EC$3,Tipy!DJ76=Výsledky!$EE$3),60,0)))</f>
        <v/>
      </c>
      <c r="EA82" s="126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26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26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27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0" t="str">
        <f>IF(ISBLANK($EE$3),"",IF(ISBLANK(Tipy!DH76),"-",SUM(DZ82:ED82)))</f>
        <v/>
      </c>
      <c r="EF82" s="129"/>
      <c r="EG82" s="126" t="str">
        <f>IF(ISBLANK($EL$3),"",IF(ISBLANK(Tipy!DN76),0,IF(AND(Tipy!DN76=Výsledky!$EJ$3,Tipy!DP76=Výsledky!$EL$3),60,0)))</f>
        <v/>
      </c>
      <c r="EH82" s="126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26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26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27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0" t="str">
        <f>IF(ISBLANK($EL$3),"",IF(ISBLANK(Tipy!DN76),"-",SUM(EG82:EK82)))</f>
        <v/>
      </c>
      <c r="EM82" s="129"/>
      <c r="EN82" s="126" t="str">
        <f>IF(ISBLANK($ES$3),"",IF(ISBLANK(Tipy!DT76),0,IF(AND(Tipy!DT76=Výsledky!$EQ$3,Tipy!DV76=Výsledky!$ES$3),60,0)))</f>
        <v/>
      </c>
      <c r="EO82" s="126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26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26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27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0" t="str">
        <f>IF(ISBLANK($ES$3),"",IF(ISBLANK(Tipy!DT76),"-",SUM(EN82:ER82)))</f>
        <v/>
      </c>
      <c r="ET82" s="129"/>
      <c r="EU82" s="126" t="str">
        <f>IF(ISBLANK($EZ$3),"",IF(ISBLANK(Tipy!DZ76),0,IF(AND(Tipy!DZ76=Výsledky!$EX$3,Tipy!EB76=Výsledky!$EZ$3),60,0)))</f>
        <v/>
      </c>
      <c r="EV82" s="126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26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26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27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0" t="str">
        <f>IF(ISBLANK($EZ$3),"",IF(ISBLANK(Tipy!DZ76),"-",SUM(EU82:EY82)))</f>
        <v/>
      </c>
      <c r="FA82" s="129"/>
      <c r="FB82" s="126" t="str">
        <f>IF(ISBLANK($FG$3),"",IF(ISBLANK(Tipy!EF76),0,IF(AND(Tipy!EF76=Výsledky!$FE$3,Tipy!EH76=Výsledky!$FG$3),60,0)))</f>
        <v/>
      </c>
      <c r="FC82" s="126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26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26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27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0" t="str">
        <f>IF(ISBLANK($FG$3),"",IF(ISBLANK(Tipy!EF76),"-",SUM(FB82:FF82)))</f>
        <v/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 t="str">
        <f>IF(ISBLANK($EE$3),"",IF(ISBLANK(Tipy!DH77),0,IF(AND(Tipy!DH77=Výsledky!$EC$3,Tipy!DJ77=Výsledky!$EE$3),60,0)))</f>
        <v/>
      </c>
      <c r="EA83" s="126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26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26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27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0" t="str">
        <f>IF(ISBLANK($EE$3),"",IF(ISBLANK(Tipy!DH77),"-",SUM(DZ83:ED83)))</f>
        <v/>
      </c>
      <c r="EF83" s="129"/>
      <c r="EG83" s="126" t="str">
        <f>IF(ISBLANK($EL$3),"",IF(ISBLANK(Tipy!DN77),0,IF(AND(Tipy!DN77=Výsledky!$EJ$3,Tipy!DP77=Výsledky!$EL$3),60,0)))</f>
        <v/>
      </c>
      <c r="EH83" s="126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26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26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27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0" t="str">
        <f>IF(ISBLANK($EL$3),"",IF(ISBLANK(Tipy!DN77),"-",SUM(EG83:EK83)))</f>
        <v/>
      </c>
      <c r="EM83" s="129"/>
      <c r="EN83" s="126" t="str">
        <f>IF(ISBLANK($ES$3),"",IF(ISBLANK(Tipy!DT77),0,IF(AND(Tipy!DT77=Výsledky!$EQ$3,Tipy!DV77=Výsledky!$ES$3),60,0)))</f>
        <v/>
      </c>
      <c r="EO83" s="126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26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26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27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0" t="str">
        <f>IF(ISBLANK($ES$3),"",IF(ISBLANK(Tipy!DT77),"-",SUM(EN83:ER83)))</f>
        <v/>
      </c>
      <c r="ET83" s="129"/>
      <c r="EU83" s="126" t="str">
        <f>IF(ISBLANK($EZ$3),"",IF(ISBLANK(Tipy!DZ77),0,IF(AND(Tipy!DZ77=Výsledky!$EX$3,Tipy!EB77=Výsledky!$EZ$3),60,0)))</f>
        <v/>
      </c>
      <c r="EV83" s="126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26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26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27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0" t="str">
        <f>IF(ISBLANK($EZ$3),"",IF(ISBLANK(Tipy!DZ77),"-",SUM(EU83:EY83)))</f>
        <v/>
      </c>
      <c r="FA83" s="129"/>
      <c r="FB83" s="126" t="str">
        <f>IF(ISBLANK($FG$3),"",IF(ISBLANK(Tipy!EF77),0,IF(AND(Tipy!EF77=Výsledky!$FE$3,Tipy!EH77=Výsledky!$FG$3),60,0)))</f>
        <v/>
      </c>
      <c r="FC83" s="126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26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26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27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0" t="str">
        <f>IF(ISBLANK($FG$3),"",IF(ISBLANK(Tipy!EF77),"-",SUM(FB83:FF83)))</f>
        <v/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 t="str">
        <f>IF(ISBLANK($EE$3),"",IF(ISBLANK(Tipy!DH78),0,IF(AND(Tipy!DH78=Výsledky!$EC$3,Tipy!DJ78=Výsledky!$EE$3),60,0)))</f>
        <v/>
      </c>
      <c r="EA84" s="126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26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26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27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0" t="str">
        <f>IF(ISBLANK($EE$3),"",IF(ISBLANK(Tipy!DH78),"-",SUM(DZ84:ED84)))</f>
        <v/>
      </c>
      <c r="EF84" s="129"/>
      <c r="EG84" s="126" t="str">
        <f>IF(ISBLANK($EL$3),"",IF(ISBLANK(Tipy!DN78),0,IF(AND(Tipy!DN78=Výsledky!$EJ$3,Tipy!DP78=Výsledky!$EL$3),60,0)))</f>
        <v/>
      </c>
      <c r="EH84" s="126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26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26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27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0" t="str">
        <f>IF(ISBLANK($EL$3),"",IF(ISBLANK(Tipy!DN78),"-",SUM(EG84:EK84)))</f>
        <v/>
      </c>
      <c r="EM84" s="129"/>
      <c r="EN84" s="126" t="str">
        <f>IF(ISBLANK($ES$3),"",IF(ISBLANK(Tipy!DT78),0,IF(AND(Tipy!DT78=Výsledky!$EQ$3,Tipy!DV78=Výsledky!$ES$3),60,0)))</f>
        <v/>
      </c>
      <c r="EO84" s="126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26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26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27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0" t="str">
        <f>IF(ISBLANK($ES$3),"",IF(ISBLANK(Tipy!DT78),"-",SUM(EN84:ER84)))</f>
        <v/>
      </c>
      <c r="ET84" s="129"/>
      <c r="EU84" s="126" t="str">
        <f>IF(ISBLANK($EZ$3),"",IF(ISBLANK(Tipy!DZ78),0,IF(AND(Tipy!DZ78=Výsledky!$EX$3,Tipy!EB78=Výsledky!$EZ$3),60,0)))</f>
        <v/>
      </c>
      <c r="EV84" s="126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26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26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27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0" t="str">
        <f>IF(ISBLANK($EZ$3),"",IF(ISBLANK(Tipy!DZ78),"-",SUM(EU84:EY84)))</f>
        <v/>
      </c>
      <c r="FA84" s="129"/>
      <c r="FB84" s="126" t="str">
        <f>IF(ISBLANK($FG$3),"",IF(ISBLANK(Tipy!EF78),0,IF(AND(Tipy!EF78=Výsledky!$FE$3,Tipy!EH78=Výsledky!$FG$3),60,0)))</f>
        <v/>
      </c>
      <c r="FC84" s="126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26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26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27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0" t="str">
        <f>IF(ISBLANK($FG$3),"",IF(ISBLANK(Tipy!EF78),"-",SUM(FB84:FF84)))</f>
        <v/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 t="str">
        <f>IF(ISBLANK($EE$3),"",IF(ISBLANK(Tipy!DH79),0,IF(AND(Tipy!DH79=Výsledky!$EC$3,Tipy!DJ79=Výsledky!$EE$3),60,0)))</f>
        <v/>
      </c>
      <c r="EA85" s="126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26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26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27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0" t="str">
        <f>IF(ISBLANK($EE$3),"",IF(ISBLANK(Tipy!DH79),"-",SUM(DZ85:ED85)))</f>
        <v/>
      </c>
      <c r="EF85" s="129"/>
      <c r="EG85" s="126" t="str">
        <f>IF(ISBLANK($EL$3),"",IF(ISBLANK(Tipy!DN79),0,IF(AND(Tipy!DN79=Výsledky!$EJ$3,Tipy!DP79=Výsledky!$EL$3),60,0)))</f>
        <v/>
      </c>
      <c r="EH85" s="126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26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26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27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0" t="str">
        <f>IF(ISBLANK($EL$3),"",IF(ISBLANK(Tipy!DN79),"-",SUM(EG85:EK85)))</f>
        <v/>
      </c>
      <c r="EM85" s="129"/>
      <c r="EN85" s="126" t="str">
        <f>IF(ISBLANK($ES$3),"",IF(ISBLANK(Tipy!DT79),0,IF(AND(Tipy!DT79=Výsledky!$EQ$3,Tipy!DV79=Výsledky!$ES$3),60,0)))</f>
        <v/>
      </c>
      <c r="EO85" s="126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26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26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27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0" t="str">
        <f>IF(ISBLANK($ES$3),"",IF(ISBLANK(Tipy!DT79),"-",SUM(EN85:ER85)))</f>
        <v/>
      </c>
      <c r="ET85" s="129"/>
      <c r="EU85" s="126" t="str">
        <f>IF(ISBLANK($EZ$3),"",IF(ISBLANK(Tipy!DZ79),0,IF(AND(Tipy!DZ79=Výsledky!$EX$3,Tipy!EB79=Výsledky!$EZ$3),60,0)))</f>
        <v/>
      </c>
      <c r="EV85" s="126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26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26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27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0" t="str">
        <f>IF(ISBLANK($EZ$3),"",IF(ISBLANK(Tipy!DZ79),"-",SUM(EU85:EY85)))</f>
        <v/>
      </c>
      <c r="FA85" s="129"/>
      <c r="FB85" s="126" t="str">
        <f>IF(ISBLANK($FG$3),"",IF(ISBLANK(Tipy!EF79),0,IF(AND(Tipy!EF79=Výsledky!$FE$3,Tipy!EH79=Výsledky!$FG$3),60,0)))</f>
        <v/>
      </c>
      <c r="FC85" s="126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26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26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27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0" t="str">
        <f>IF(ISBLANK($FG$3),"",IF(ISBLANK(Tipy!EF79),"-",SUM(FB85:FF85)))</f>
        <v/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 t="str">
        <f>IF(ISBLANK($EE$3),"",IF(ISBLANK(Tipy!DH80),0,IF(AND(Tipy!DH80=Výsledky!$EC$3,Tipy!DJ80=Výsledky!$EE$3),60,0)))</f>
        <v/>
      </c>
      <c r="EA86" s="126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26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26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27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0" t="str">
        <f>IF(ISBLANK($EE$3),"",IF(ISBLANK(Tipy!DH80),"-",SUM(DZ86:ED86)))</f>
        <v/>
      </c>
      <c r="EF86" s="129"/>
      <c r="EG86" s="126" t="str">
        <f>IF(ISBLANK($EL$3),"",IF(ISBLANK(Tipy!DN80),0,IF(AND(Tipy!DN80=Výsledky!$EJ$3,Tipy!DP80=Výsledky!$EL$3),60,0)))</f>
        <v/>
      </c>
      <c r="EH86" s="126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26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26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27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0" t="str">
        <f>IF(ISBLANK($EL$3),"",IF(ISBLANK(Tipy!DN80),"-",SUM(EG86:EK86)))</f>
        <v/>
      </c>
      <c r="EM86" s="129"/>
      <c r="EN86" s="126" t="str">
        <f>IF(ISBLANK($ES$3),"",IF(ISBLANK(Tipy!DT80),0,IF(AND(Tipy!DT80=Výsledky!$EQ$3,Tipy!DV80=Výsledky!$ES$3),60,0)))</f>
        <v/>
      </c>
      <c r="EO86" s="126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26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26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27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0" t="str">
        <f>IF(ISBLANK($ES$3),"",IF(ISBLANK(Tipy!DT80),"-",SUM(EN86:ER86)))</f>
        <v/>
      </c>
      <c r="ET86" s="129"/>
      <c r="EU86" s="126" t="str">
        <f>IF(ISBLANK($EZ$3),"",IF(ISBLANK(Tipy!DZ80),0,IF(AND(Tipy!DZ80=Výsledky!$EX$3,Tipy!EB80=Výsledky!$EZ$3),60,0)))</f>
        <v/>
      </c>
      <c r="EV86" s="126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26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26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27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0" t="str">
        <f>IF(ISBLANK($EZ$3),"",IF(ISBLANK(Tipy!DZ80),"-",SUM(EU86:EY86)))</f>
        <v/>
      </c>
      <c r="FA86" s="129"/>
      <c r="FB86" s="126" t="str">
        <f>IF(ISBLANK($FG$3),"",IF(ISBLANK(Tipy!EF80),0,IF(AND(Tipy!EF80=Výsledky!$FE$3,Tipy!EH80=Výsledky!$FG$3),60,0)))</f>
        <v/>
      </c>
      <c r="FC86" s="126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26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26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27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0" t="str">
        <f>IF(ISBLANK($FG$3),"",IF(ISBLANK(Tipy!EF80),"-",SUM(FB86:FF86)))</f>
        <v/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 t="str">
        <f>IF(ISBLANK($EE$3),"",IF(ISBLANK(Tipy!DH81),0,IF(AND(Tipy!DH81=Výsledky!$EC$3,Tipy!DJ81=Výsledky!$EE$3),60,0)))</f>
        <v/>
      </c>
      <c r="EA87" s="126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26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26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27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0" t="str">
        <f>IF(ISBLANK($EE$3),"",IF(ISBLANK(Tipy!DH81),"-",SUM(DZ87:ED87)))</f>
        <v/>
      </c>
      <c r="EF87" s="129"/>
      <c r="EG87" s="126" t="str">
        <f>IF(ISBLANK($EL$3),"",IF(ISBLANK(Tipy!DN81),0,IF(AND(Tipy!DN81=Výsledky!$EJ$3,Tipy!DP81=Výsledky!$EL$3),60,0)))</f>
        <v/>
      </c>
      <c r="EH87" s="126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26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26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27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0" t="str">
        <f>IF(ISBLANK($EL$3),"",IF(ISBLANK(Tipy!DN81),"-",SUM(EG87:EK87)))</f>
        <v/>
      </c>
      <c r="EM87" s="129"/>
      <c r="EN87" s="126" t="str">
        <f>IF(ISBLANK($ES$3),"",IF(ISBLANK(Tipy!DT81),0,IF(AND(Tipy!DT81=Výsledky!$EQ$3,Tipy!DV81=Výsledky!$ES$3),60,0)))</f>
        <v/>
      </c>
      <c r="EO87" s="126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26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26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27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0" t="str">
        <f>IF(ISBLANK($ES$3),"",IF(ISBLANK(Tipy!DT81),"-",SUM(EN87:ER87)))</f>
        <v/>
      </c>
      <c r="ET87" s="129"/>
      <c r="EU87" s="126" t="str">
        <f>IF(ISBLANK($EZ$3),"",IF(ISBLANK(Tipy!DZ81),0,IF(AND(Tipy!DZ81=Výsledky!$EX$3,Tipy!EB81=Výsledky!$EZ$3),60,0)))</f>
        <v/>
      </c>
      <c r="EV87" s="126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26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26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27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0" t="str">
        <f>IF(ISBLANK($EZ$3),"",IF(ISBLANK(Tipy!DZ81),"-",SUM(EU87:EY87)))</f>
        <v/>
      </c>
      <c r="FA87" s="129"/>
      <c r="FB87" s="126" t="str">
        <f>IF(ISBLANK($FG$3),"",IF(ISBLANK(Tipy!EF81),0,IF(AND(Tipy!EF81=Výsledky!$FE$3,Tipy!EH81=Výsledky!$FG$3),60,0)))</f>
        <v/>
      </c>
      <c r="FC87" s="126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26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26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27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0" t="str">
        <f>IF(ISBLANK($FG$3),"",IF(ISBLANK(Tipy!EF81),"-",SUM(FB87:FF87)))</f>
        <v/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 t="str">
        <f>IF(ISBLANK($EE$3),"",IF(ISBLANK(Tipy!DH82),0,IF(AND(Tipy!DH82=Výsledky!$EC$3,Tipy!DJ82=Výsledky!$EE$3),60,0)))</f>
        <v/>
      </c>
      <c r="EA88" s="126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26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26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27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0" t="str">
        <f>IF(ISBLANK($EE$3),"",IF(ISBLANK(Tipy!DH82),"-",SUM(DZ88:ED88)))</f>
        <v/>
      </c>
      <c r="EF88" s="129"/>
      <c r="EG88" s="126" t="str">
        <f>IF(ISBLANK($EL$3),"",IF(ISBLANK(Tipy!DN82),0,IF(AND(Tipy!DN82=Výsledky!$EJ$3,Tipy!DP82=Výsledky!$EL$3),60,0)))</f>
        <v/>
      </c>
      <c r="EH88" s="126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26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26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27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0" t="str">
        <f>IF(ISBLANK($EL$3),"",IF(ISBLANK(Tipy!DN82),"-",SUM(EG88:EK88)))</f>
        <v/>
      </c>
      <c r="EM88" s="129"/>
      <c r="EN88" s="126" t="str">
        <f>IF(ISBLANK($ES$3),"",IF(ISBLANK(Tipy!DT82),0,IF(AND(Tipy!DT82=Výsledky!$EQ$3,Tipy!DV82=Výsledky!$ES$3),60,0)))</f>
        <v/>
      </c>
      <c r="EO88" s="126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26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26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27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0" t="str">
        <f>IF(ISBLANK($ES$3),"",IF(ISBLANK(Tipy!DT82),"-",SUM(EN88:ER88)))</f>
        <v/>
      </c>
      <c r="ET88" s="129"/>
      <c r="EU88" s="126" t="str">
        <f>IF(ISBLANK($EZ$3),"",IF(ISBLANK(Tipy!DZ82),0,IF(AND(Tipy!DZ82=Výsledky!$EX$3,Tipy!EB82=Výsledky!$EZ$3),60,0)))</f>
        <v/>
      </c>
      <c r="EV88" s="126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26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26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27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0" t="str">
        <f>IF(ISBLANK($EZ$3),"",IF(ISBLANK(Tipy!DZ82),"-",SUM(EU88:EY88)))</f>
        <v/>
      </c>
      <c r="FA88" s="129"/>
      <c r="FB88" s="126" t="str">
        <f>IF(ISBLANK($FG$3),"",IF(ISBLANK(Tipy!EF82),0,IF(AND(Tipy!EF82=Výsledky!$FE$3,Tipy!EH82=Výsledky!$FG$3),60,0)))</f>
        <v/>
      </c>
      <c r="FC88" s="126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26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26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27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0" t="str">
        <f>IF(ISBLANK($FG$3),"",IF(ISBLANK(Tipy!EF82),"-",SUM(FB88:FF88)))</f>
        <v/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 t="str">
        <f>IF(ISBLANK($EE$3),"",IF(ISBLANK(Tipy!DH83),0,IF(AND(Tipy!DH83=Výsledky!$EC$3,Tipy!DJ83=Výsledky!$EE$3),60,0)))</f>
        <v/>
      </c>
      <c r="EA89" s="126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26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26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27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0" t="str">
        <f>IF(ISBLANK($EE$3),"",IF(ISBLANK(Tipy!DH83),"-",SUM(DZ89:ED89)))</f>
        <v/>
      </c>
      <c r="EF89" s="129"/>
      <c r="EG89" s="126" t="str">
        <f>IF(ISBLANK($EL$3),"",IF(ISBLANK(Tipy!DN83),0,IF(AND(Tipy!DN83=Výsledky!$EJ$3,Tipy!DP83=Výsledky!$EL$3),60,0)))</f>
        <v/>
      </c>
      <c r="EH89" s="126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26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26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27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0" t="str">
        <f>IF(ISBLANK($EL$3),"",IF(ISBLANK(Tipy!DN83),"-",SUM(EG89:EK89)))</f>
        <v/>
      </c>
      <c r="EM89" s="129"/>
      <c r="EN89" s="126" t="str">
        <f>IF(ISBLANK($ES$3),"",IF(ISBLANK(Tipy!DT83),0,IF(AND(Tipy!DT83=Výsledky!$EQ$3,Tipy!DV83=Výsledky!$ES$3),60,0)))</f>
        <v/>
      </c>
      <c r="EO89" s="126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26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26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27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0" t="str">
        <f>IF(ISBLANK($ES$3),"",IF(ISBLANK(Tipy!DT83),"-",SUM(EN89:ER89)))</f>
        <v/>
      </c>
      <c r="ET89" s="129"/>
      <c r="EU89" s="126" t="str">
        <f>IF(ISBLANK($EZ$3),"",IF(ISBLANK(Tipy!DZ83),0,IF(AND(Tipy!DZ83=Výsledky!$EX$3,Tipy!EB83=Výsledky!$EZ$3),60,0)))</f>
        <v/>
      </c>
      <c r="EV89" s="126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26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26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27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0" t="str">
        <f>IF(ISBLANK($EZ$3),"",IF(ISBLANK(Tipy!DZ83),"-",SUM(EU89:EY89)))</f>
        <v/>
      </c>
      <c r="FA89" s="129"/>
      <c r="FB89" s="126" t="str">
        <f>IF(ISBLANK($FG$3),"",IF(ISBLANK(Tipy!EF83),0,IF(AND(Tipy!EF83=Výsledky!$FE$3,Tipy!EH83=Výsledky!$FG$3),60,0)))</f>
        <v/>
      </c>
      <c r="FC89" s="126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26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26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27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0" t="str">
        <f>IF(ISBLANK($FG$3),"",IF(ISBLANK(Tipy!EF83),"-",SUM(FB89:FF89)))</f>
        <v/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 t="str">
        <f>IF(ISBLANK($EE$3),"",IF(ISBLANK(Tipy!DH84),0,IF(AND(Tipy!DH84=Výsledky!$EC$3,Tipy!DJ84=Výsledky!$EE$3),60,0)))</f>
        <v/>
      </c>
      <c r="EA90" s="133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3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3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4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5" t="str">
        <f>IF(ISBLANK($EE$3),"",IF(ISBLANK(Tipy!DH84),"-",SUM(DZ90:ED90)))</f>
        <v/>
      </c>
      <c r="EF90" s="129"/>
      <c r="EG90" s="132" t="str">
        <f>IF(ISBLANK($EL$3),"",IF(ISBLANK(Tipy!DN84),0,IF(AND(Tipy!DN84=Výsledky!$EJ$3,Tipy!DP84=Výsledky!$EL$3),60,0)))</f>
        <v/>
      </c>
      <c r="EH90" s="133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3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3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4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0" t="str">
        <f>IF(ISBLANK($EL$3),"",IF(ISBLANK(Tipy!DN84),"-",SUM(EG90:EK90)))</f>
        <v/>
      </c>
      <c r="EM90" s="129"/>
      <c r="EN90" s="132" t="str">
        <f>IF(ISBLANK($ES$3),"",IF(ISBLANK(Tipy!DT84),0,IF(AND(Tipy!DT84=Výsledky!$EQ$3,Tipy!DV84=Výsledky!$ES$3),60,0)))</f>
        <v/>
      </c>
      <c r="EO90" s="133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3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3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4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5" t="str">
        <f>IF(ISBLANK($ES$3),"",IF(ISBLANK(Tipy!DT84),"-",SUM(EN90:ER90)))</f>
        <v/>
      </c>
      <c r="ET90" s="129"/>
      <c r="EU90" s="132" t="str">
        <f>IF(ISBLANK($EZ$3),"",IF(ISBLANK(Tipy!DZ84),0,IF(AND(Tipy!DZ84=Výsledky!$EX$3,Tipy!EB84=Výsledky!$EZ$3),60,0)))</f>
        <v/>
      </c>
      <c r="EV90" s="133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3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3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4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0" t="str">
        <f>IF(ISBLANK($EZ$3),"",IF(ISBLANK(Tipy!DZ84),"-",SUM(EU90:EY90)))</f>
        <v/>
      </c>
      <c r="FA90" s="129"/>
      <c r="FB90" s="132" t="str">
        <f>IF(ISBLANK($FG$3),"",IF(ISBLANK(Tipy!EF84),0,IF(AND(Tipy!EF84=Výsledky!$FE$3,Tipy!EH84=Výsledky!$FG$3),60,0)))</f>
        <v/>
      </c>
      <c r="FC90" s="133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3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3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4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5" t="str">
        <f>IF(ISBLANK($FG$3),"",IF(ISBLANK(Tipy!EF84),"-",SUM(FB90:FF90)))</f>
        <v/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>
        <f>IF(ISBLANK(DC3),"",COUNTIF(DC12:DC90,"&gt;=0"))</f>
        <v>49</v>
      </c>
      <c r="CY92" s="277"/>
      <c r="CZ92" s="278">
        <f>IF(ISBLANK(DC3),"",CX92/COUNT($A$12:$A$90))</f>
        <v>0.620253164556962</v>
      </c>
      <c r="DA92" s="278"/>
      <c r="DB92" s="146"/>
      <c r="DC92" s="147"/>
      <c r="DD92" s="149"/>
      <c r="DE92" s="277">
        <f>IF(ISBLANK(DJ3),"",COUNTIF(DJ12:DJ90,"&gt;=0"))</f>
        <v>52</v>
      </c>
      <c r="DF92" s="277"/>
      <c r="DG92" s="278">
        <f>IF(ISBLANK(DJ3),"",DE92/COUNT($A$12:$A$90))</f>
        <v>0.65822784810126578</v>
      </c>
      <c r="DH92" s="278"/>
      <c r="DI92" s="146"/>
      <c r="DJ92" s="147"/>
      <c r="DK92" s="149"/>
      <c r="DL92" s="277">
        <f>IF(ISBLANK(DQ3),"",COUNTIF(DQ12:DQ90,"&gt;=0"))</f>
        <v>51</v>
      </c>
      <c r="DM92" s="277"/>
      <c r="DN92" s="278">
        <f>IF(ISBLANK(DQ3),"",DL92/COUNT($A$12:$A$90))</f>
        <v>0.64556962025316456</v>
      </c>
      <c r="DO92" s="278"/>
      <c r="DP92" s="146"/>
      <c r="DQ92" s="147"/>
      <c r="DR92" s="149"/>
      <c r="DS92" s="277">
        <f>IF(ISBLANK(DX3),"",COUNTIF(DX12:DX90,"&gt;=0"))</f>
        <v>51</v>
      </c>
      <c r="DT92" s="277"/>
      <c r="DU92" s="278">
        <f>IF(ISBLANK(DX3),"",DS92/COUNT($A$12:$A$90))</f>
        <v>0.64556962025316456</v>
      </c>
      <c r="DV92" s="278"/>
      <c r="DW92" s="146"/>
      <c r="DX92" s="147"/>
      <c r="DY92" s="149"/>
      <c r="DZ92" s="277" t="str">
        <f>IF(ISBLANK(EE3),"",COUNTIF(EE12:EE90,"&gt;=0"))</f>
        <v/>
      </c>
      <c r="EA92" s="277"/>
      <c r="EB92" s="278" t="str">
        <f>IF(ISBLANK(EE3),"",DZ92/COUNT($A$12:$A$90))</f>
        <v/>
      </c>
      <c r="EC92" s="278"/>
      <c r="ED92" s="146"/>
      <c r="EE92" s="147"/>
      <c r="EF92" s="149"/>
      <c r="EG92" s="277" t="str">
        <f>IF(ISBLANK(EL3),"",COUNTIF(EL12:EL90,"&gt;=0"))</f>
        <v/>
      </c>
      <c r="EH92" s="277"/>
      <c r="EI92" s="278" t="str">
        <f>IF(ISBLANK(EL3),"",EG92/COUNT($A$12:$A$90))</f>
        <v/>
      </c>
      <c r="EJ92" s="278"/>
      <c r="EK92" s="146"/>
      <c r="EL92" s="147"/>
      <c r="EM92" s="149"/>
      <c r="EN92" s="277" t="str">
        <f>IF(ISBLANK(ES3),"",COUNTIF(ES12:ES90,"&gt;=0"))</f>
        <v/>
      </c>
      <c r="EO92" s="277"/>
      <c r="EP92" s="278" t="str">
        <f>IF(ISBLANK(ES3),"",EN92/COUNT($A$12:$A$90))</f>
        <v/>
      </c>
      <c r="EQ92" s="278"/>
      <c r="ER92" s="146"/>
      <c r="ES92" s="147"/>
      <c r="ET92" s="149"/>
      <c r="EU92" s="277" t="str">
        <f>IF(ISBLANK(EZ3),"",COUNTIF(EZ12:EZ90,"&gt;=0"))</f>
        <v/>
      </c>
      <c r="EV92" s="277"/>
      <c r="EW92" s="278" t="str">
        <f>IF(ISBLANK(EZ3),"",EU92/COUNT($A$12:$A$90))</f>
        <v/>
      </c>
      <c r="EX92" s="278"/>
      <c r="EY92" s="146"/>
      <c r="EZ92" s="147"/>
      <c r="FA92" s="149"/>
      <c r="FB92" s="277" t="str">
        <f>IF(ISBLANK(FG3),"",COUNTIF(FG12:FG90,"&gt;=0"))</f>
        <v/>
      </c>
      <c r="FC92" s="277"/>
      <c r="FD92" s="278" t="str">
        <f>IF(ISBLANK(FG3),"",FB92/COUNT($A$12:$A$90))</f>
        <v/>
      </c>
      <c r="FE92" s="278"/>
      <c r="FF92" s="146"/>
      <c r="FG92" s="147"/>
      <c r="FH92" s="149"/>
      <c r="FI92" s="277" t="str">
        <f>IF(ISBLANK(FN3),"",COUNTIF(FN12:FN90,"&gt;=0"))</f>
        <v/>
      </c>
      <c r="FJ92" s="277"/>
      <c r="FK92" s="278" t="str">
        <f>IF(ISBLANK(FN3),"",FI92/COUNT($A$12:$A$90))</f>
        <v/>
      </c>
      <c r="FL92" s="278"/>
      <c r="FM92" s="146"/>
      <c r="FN92" s="147"/>
      <c r="FO92" s="149"/>
      <c r="FP92" s="277" t="str">
        <f>IF(ISBLANK(FU3),"",COUNTIF(FU12:FU90,"&gt;=0"))</f>
        <v/>
      </c>
      <c r="FQ92" s="277"/>
      <c r="FR92" s="278" t="str">
        <f>IF(ISBLANK(FU3),"",FP92/COUNT($A$12:$A$90))</f>
        <v/>
      </c>
      <c r="FS92" s="278"/>
      <c r="FT92" s="146"/>
      <c r="FU92" s="147"/>
      <c r="FV92" s="149"/>
      <c r="FW92" s="277" t="str">
        <f>IF(ISBLANK(GB3),"",COUNTIF(GB12:GB90,"&gt;=0"))</f>
        <v/>
      </c>
      <c r="FX92" s="277"/>
      <c r="FY92" s="278" t="str">
        <f>IF(ISBLANK(GB3),"",FW92/COUNT($A$12:$A$90))</f>
        <v/>
      </c>
      <c r="FZ92" s="278"/>
      <c r="GA92" s="146"/>
      <c r="GB92" s="147"/>
      <c r="GC92" s="149"/>
      <c r="GD92" s="277" t="str">
        <f>IF(ISBLANK(GI3),"",COUNTIF(GI12:GI90,"&gt;=0"))</f>
        <v/>
      </c>
      <c r="GE92" s="277"/>
      <c r="GF92" s="278" t="str">
        <f>IF(ISBLANK(GI3),"",GD92/COUNT($A$12:$A$90))</f>
        <v/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 x14ac:dyDescent="0.2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>
        <f>IF(ISBLANK(DC3),"",COUNTIF(CX12:CX90,"=60"))</f>
        <v>0</v>
      </c>
      <c r="CY93" s="273"/>
      <c r="CZ93" s="271">
        <f>IF(ISBLANK(DC3),"",CX93/CX92)</f>
        <v>0</v>
      </c>
      <c r="DA93" s="271"/>
      <c r="DB93" s="271">
        <f>IF(ISBLANK(DC3),"",(CX93+CX94)/CX92)</f>
        <v>1</v>
      </c>
      <c r="DC93" s="272"/>
      <c r="DD93" s="149"/>
      <c r="DE93" s="273">
        <f>IF(ISBLANK(DJ3),"",COUNTIF(DE12:DE90,"=60"))</f>
        <v>1</v>
      </c>
      <c r="DF93" s="273"/>
      <c r="DG93" s="271">
        <f>IF(ISBLANK(DJ3),"",DE93/DE92)</f>
        <v>1.9230769230769232E-2</v>
      </c>
      <c r="DH93" s="271"/>
      <c r="DI93" s="271">
        <f>IF(ISBLANK(DJ3),"",(DE93+DE94)/DE92)</f>
        <v>0.53846153846153844</v>
      </c>
      <c r="DJ93" s="272"/>
      <c r="DK93" s="149"/>
      <c r="DL93" s="273">
        <f>IF(ISBLANK(DQ3),"",COUNTIF(DL12:DL90,"=60"))</f>
        <v>2</v>
      </c>
      <c r="DM93" s="273"/>
      <c r="DN93" s="271">
        <f>IF(ISBLANK(DQ3),"",DL93/DL92)</f>
        <v>3.9215686274509803E-2</v>
      </c>
      <c r="DO93" s="271"/>
      <c r="DP93" s="271">
        <f>IF(ISBLANK(DQ3),"",(DL93+DL94)/DL92)</f>
        <v>0.96078431372549022</v>
      </c>
      <c r="DQ93" s="272"/>
      <c r="DR93" s="149"/>
      <c r="DS93" s="273">
        <f>IF(ISBLANK(DX3),"",COUNTIF(DS12:DS90,"=60"))</f>
        <v>0</v>
      </c>
      <c r="DT93" s="273"/>
      <c r="DU93" s="271">
        <f>IF(ISBLANK(DX3),"",DS93/DS92)</f>
        <v>0</v>
      </c>
      <c r="DV93" s="271"/>
      <c r="DW93" s="271">
        <f>IF(ISBLANK(DX3),"",(DS93+DS94)/DS92)</f>
        <v>0</v>
      </c>
      <c r="DX93" s="272"/>
      <c r="DY93" s="149"/>
      <c r="DZ93" s="273" t="str">
        <f>IF(ISBLANK(EE3),"",COUNTIF(DZ12:DZ90,"=60"))</f>
        <v/>
      </c>
      <c r="EA93" s="273"/>
      <c r="EB93" s="271" t="str">
        <f>IF(ISBLANK(EE3),"",DZ93/DZ92)</f>
        <v/>
      </c>
      <c r="EC93" s="271"/>
      <c r="ED93" s="271" t="str">
        <f>IF(ISBLANK(EE3),"",(DZ93+DZ94)/DZ92)</f>
        <v/>
      </c>
      <c r="EE93" s="272"/>
      <c r="EF93" s="149"/>
      <c r="EG93" s="273" t="str">
        <f>IF(ISBLANK(EL3),"",COUNTIF(EG12:EG90,"=60"))</f>
        <v/>
      </c>
      <c r="EH93" s="273"/>
      <c r="EI93" s="271" t="str">
        <f>IF(ISBLANK(EL3),"",EG93/EG92)</f>
        <v/>
      </c>
      <c r="EJ93" s="271"/>
      <c r="EK93" s="271" t="str">
        <f>IF(ISBLANK(EL3),"",(EG93+EG94)/EG92)</f>
        <v/>
      </c>
      <c r="EL93" s="272"/>
      <c r="EM93" s="149"/>
      <c r="EN93" s="273" t="str">
        <f>IF(ISBLANK(ES3),"",COUNTIF(EN12:EN90,"=60"))</f>
        <v/>
      </c>
      <c r="EO93" s="273"/>
      <c r="EP93" s="271" t="str">
        <f>IF(ISBLANK(ES3),"",EN93/EN92)</f>
        <v/>
      </c>
      <c r="EQ93" s="271"/>
      <c r="ER93" s="271" t="str">
        <f>IF(ISBLANK(ES3),"",(EN93+EN94)/EN92)</f>
        <v/>
      </c>
      <c r="ES93" s="272"/>
      <c r="ET93" s="149"/>
      <c r="EU93" s="273" t="str">
        <f>IF(ISBLANK(EZ3),"",COUNTIF(EU12:EU90,"=60"))</f>
        <v/>
      </c>
      <c r="EV93" s="273"/>
      <c r="EW93" s="271" t="str">
        <f>IF(ISBLANK(EZ3),"",EU93/EU92)</f>
        <v/>
      </c>
      <c r="EX93" s="271"/>
      <c r="EY93" s="271" t="str">
        <f>IF(ISBLANK(EZ3),"",(EU93+EU94)/EU92)</f>
        <v/>
      </c>
      <c r="EZ93" s="272"/>
      <c r="FA93" s="149"/>
      <c r="FB93" s="273" t="str">
        <f>IF(ISBLANK(FG3),"",COUNTIF(FB12:FB90,"=60"))</f>
        <v/>
      </c>
      <c r="FC93" s="273"/>
      <c r="FD93" s="271" t="str">
        <f>IF(ISBLANK(FG3),"",FB93/FB92)</f>
        <v/>
      </c>
      <c r="FE93" s="271"/>
      <c r="FF93" s="271" t="str">
        <f>IF(ISBLANK(FG3),"",(FB93+FB94)/FB92)</f>
        <v/>
      </c>
      <c r="FG93" s="272"/>
      <c r="FH93" s="149"/>
      <c r="FI93" s="273" t="str">
        <f>IF(ISBLANK(FN3),"",COUNTIF(FI12:FI90,"=60"))</f>
        <v/>
      </c>
      <c r="FJ93" s="273"/>
      <c r="FK93" s="271" t="str">
        <f>IF(ISBLANK(FN3),"",FI93/FI92)</f>
        <v/>
      </c>
      <c r="FL93" s="271"/>
      <c r="FM93" s="271" t="str">
        <f>IF(ISBLANK(FN3),"",(FI93+FI94)/FI92)</f>
        <v/>
      </c>
      <c r="FN93" s="272"/>
      <c r="FO93" s="149"/>
      <c r="FP93" s="273" t="str">
        <f>IF(ISBLANK(FU3),"",COUNTIF(FP12:FP90,"=60"))</f>
        <v/>
      </c>
      <c r="FQ93" s="273"/>
      <c r="FR93" s="271" t="str">
        <f>IF(ISBLANK(FU3),"",FP93/FP92)</f>
        <v/>
      </c>
      <c r="FS93" s="271"/>
      <c r="FT93" s="271" t="str">
        <f>IF(ISBLANK(FU3),"",(FP93+FP94)/FP92)</f>
        <v/>
      </c>
      <c r="FU93" s="272"/>
      <c r="FV93" s="149"/>
      <c r="FW93" s="273" t="str">
        <f>IF(ISBLANK(GB3),"",COUNTIF(FW12:FW90,"=60"))</f>
        <v/>
      </c>
      <c r="FX93" s="273"/>
      <c r="FY93" s="271" t="str">
        <f>IF(ISBLANK(GB3),"",FW93/FW92)</f>
        <v/>
      </c>
      <c r="FZ93" s="271"/>
      <c r="GA93" s="271" t="str">
        <f>IF(ISBLANK(GB3),"",(FW93+FW94)/FW92)</f>
        <v/>
      </c>
      <c r="GB93" s="272"/>
      <c r="GC93" s="149"/>
      <c r="GD93" s="273" t="str">
        <f>IF(ISBLANK(GI3),"",COUNTIF(GD12:GD90,"=60"))</f>
        <v/>
      </c>
      <c r="GE93" s="273"/>
      <c r="GF93" s="271" t="str">
        <f>IF(ISBLANK(GI3),"",GD93/GD92)</f>
        <v/>
      </c>
      <c r="GG93" s="271"/>
      <c r="GH93" s="271" t="str">
        <f>IF(ISBLANK(GI3),"",(GD93+GD94)/GD92)</f>
        <v/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 x14ac:dyDescent="0.2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>
        <f>IF(ISBLANK(DC3),"",COUNTIF(CY12:CY90,"=20"))</f>
        <v>49</v>
      </c>
      <c r="CY94" s="273"/>
      <c r="CZ94" s="271">
        <f>IF(ISBLANK(DC3),"",CX94/CX92)</f>
        <v>1</v>
      </c>
      <c r="DA94" s="271"/>
      <c r="DB94" s="271"/>
      <c r="DC94" s="272"/>
      <c r="DD94" s="149"/>
      <c r="DE94" s="273">
        <f>IF(ISBLANK(DJ3),"",COUNTIF(DF12:DF90,"=20"))</f>
        <v>27</v>
      </c>
      <c r="DF94" s="273"/>
      <c r="DG94" s="271">
        <f>IF(ISBLANK(DJ3),"",DE94/DE92)</f>
        <v>0.51923076923076927</v>
      </c>
      <c r="DH94" s="271"/>
      <c r="DI94" s="271"/>
      <c r="DJ94" s="272"/>
      <c r="DK94" s="149"/>
      <c r="DL94" s="273">
        <f>IF(ISBLANK(DQ3),"",COUNTIF(DM12:DM90,"=20"))</f>
        <v>47</v>
      </c>
      <c r="DM94" s="273"/>
      <c r="DN94" s="271">
        <f>IF(ISBLANK(DQ3),"",DL94/DL92)</f>
        <v>0.92156862745098034</v>
      </c>
      <c r="DO94" s="271"/>
      <c r="DP94" s="271"/>
      <c r="DQ94" s="272"/>
      <c r="DR94" s="149"/>
      <c r="DS94" s="273">
        <f>IF(ISBLANK(DX3),"",COUNTIF(DT12:DT90,"=20"))</f>
        <v>0</v>
      </c>
      <c r="DT94" s="273"/>
      <c r="DU94" s="271">
        <f>IF(ISBLANK(DX3),"",DS94/DS92)</f>
        <v>0</v>
      </c>
      <c r="DV94" s="271"/>
      <c r="DW94" s="271"/>
      <c r="DX94" s="272"/>
      <c r="DY94" s="149"/>
      <c r="DZ94" s="273" t="str">
        <f>IF(ISBLANK(EE3),"",COUNTIF(EA12:EA90,"=20"))</f>
        <v/>
      </c>
      <c r="EA94" s="273"/>
      <c r="EB94" s="271" t="str">
        <f>IF(ISBLANK(EE3),"",DZ94/DZ92)</f>
        <v/>
      </c>
      <c r="EC94" s="271"/>
      <c r="ED94" s="271"/>
      <c r="EE94" s="272"/>
      <c r="EF94" s="149"/>
      <c r="EG94" s="273" t="str">
        <f>IF(ISBLANK(EL3),"",COUNTIF(EH12:EH90,"=20"))</f>
        <v/>
      </c>
      <c r="EH94" s="273"/>
      <c r="EI94" s="271" t="str">
        <f>IF(ISBLANK(EL3),"",EG94/EG92)</f>
        <v/>
      </c>
      <c r="EJ94" s="271"/>
      <c r="EK94" s="271"/>
      <c r="EL94" s="272"/>
      <c r="EM94" s="149"/>
      <c r="EN94" s="273" t="str">
        <f>IF(ISBLANK(ES3),"",COUNTIF(EO12:EO90,"=20"))</f>
        <v/>
      </c>
      <c r="EO94" s="273"/>
      <c r="EP94" s="271" t="str">
        <f>IF(ISBLANK(ES3),"",EN94/EN92)</f>
        <v/>
      </c>
      <c r="EQ94" s="271"/>
      <c r="ER94" s="271"/>
      <c r="ES94" s="272"/>
      <c r="ET94" s="149"/>
      <c r="EU94" s="273" t="str">
        <f>IF(ISBLANK(EZ3),"",COUNTIF(EV12:EV90,"=20"))</f>
        <v/>
      </c>
      <c r="EV94" s="273"/>
      <c r="EW94" s="271" t="str">
        <f>IF(ISBLANK(EZ3),"",EU94/EU92)</f>
        <v/>
      </c>
      <c r="EX94" s="271"/>
      <c r="EY94" s="271"/>
      <c r="EZ94" s="272"/>
      <c r="FA94" s="149"/>
      <c r="FB94" s="273" t="str">
        <f>IF(ISBLANK(FG3),"",COUNTIF(FC12:FC90,"=20"))</f>
        <v/>
      </c>
      <c r="FC94" s="273"/>
      <c r="FD94" s="271" t="str">
        <f>IF(ISBLANK(FG3),"",FB94/FB92)</f>
        <v/>
      </c>
      <c r="FE94" s="271"/>
      <c r="FF94" s="271"/>
      <c r="FG94" s="272"/>
      <c r="FH94" s="149"/>
      <c r="FI94" s="273" t="str">
        <f>IF(ISBLANK(FN3),"",COUNTIF(FJ12:FJ90,"=20"))</f>
        <v/>
      </c>
      <c r="FJ94" s="273"/>
      <c r="FK94" s="271" t="str">
        <f>IF(ISBLANK(FN3),"",FI94/FI92)</f>
        <v/>
      </c>
      <c r="FL94" s="271"/>
      <c r="FM94" s="271"/>
      <c r="FN94" s="272"/>
      <c r="FO94" s="149"/>
      <c r="FP94" s="273" t="str">
        <f>IF(ISBLANK(FU3),"",COUNTIF(FQ12:FQ90,"=20"))</f>
        <v/>
      </c>
      <c r="FQ94" s="273"/>
      <c r="FR94" s="271" t="str">
        <f>IF(ISBLANK(FU3),"",FP94/FP92)</f>
        <v/>
      </c>
      <c r="FS94" s="271"/>
      <c r="FT94" s="271"/>
      <c r="FU94" s="272"/>
      <c r="FV94" s="149"/>
      <c r="FW94" s="273" t="str">
        <f>IF(ISBLANK(GB3),"",COUNTIF(FX12:FX90,"=20"))</f>
        <v/>
      </c>
      <c r="FX94" s="273"/>
      <c r="FY94" s="271" t="str">
        <f>IF(ISBLANK(GB3),"",FW94/FW92)</f>
        <v/>
      </c>
      <c r="FZ94" s="271"/>
      <c r="GA94" s="271"/>
      <c r="GB94" s="272"/>
      <c r="GC94" s="149"/>
      <c r="GD94" s="273" t="str">
        <f>IF(ISBLANK(GI3),"",COUNTIF(GE12:GE90,"=20"))</f>
        <v/>
      </c>
      <c r="GE94" s="273"/>
      <c r="GF94" s="271" t="str">
        <f>IF(ISBLANK(GI3),"",GD94/GD92)</f>
        <v/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 x14ac:dyDescent="0.2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>
        <f>IF(ISBLANK(DC3),"",COUNTIF(CZ12:CZ90,"=20")+COUNTIF(CZ12:CZ90,"=30"))</f>
        <v>36</v>
      </c>
      <c r="CY95" s="273"/>
      <c r="CZ95" s="271">
        <f>IF(ISBLANK(DC3),"",CX95/CX92)</f>
        <v>0.73469387755102045</v>
      </c>
      <c r="DA95" s="271"/>
      <c r="DB95" s="152"/>
      <c r="DC95" s="153"/>
      <c r="DD95" s="149"/>
      <c r="DE95" s="273">
        <f>IF(ISBLANK(DJ3),"",COUNTIF(DG12:DG90,"=20")+COUNTIF(DG12:DG90,"=30"))</f>
        <v>17</v>
      </c>
      <c r="DF95" s="273"/>
      <c r="DG95" s="271">
        <f>IF(ISBLANK(DJ3),"",DE95/DE92)</f>
        <v>0.32692307692307693</v>
      </c>
      <c r="DH95" s="271"/>
      <c r="DI95" s="152"/>
      <c r="DJ95" s="153"/>
      <c r="DK95" s="149"/>
      <c r="DL95" s="273">
        <f>IF(ISBLANK(DQ3),"",COUNTIF(DN12:DN90,"=20")+COUNTIF(DN12:DN90,"=30"))</f>
        <v>12</v>
      </c>
      <c r="DM95" s="273"/>
      <c r="DN95" s="271">
        <f>IF(ISBLANK(DQ3),"",DL95/DL92)</f>
        <v>0.23529411764705882</v>
      </c>
      <c r="DO95" s="271"/>
      <c r="DP95" s="152"/>
      <c r="DQ95" s="153"/>
      <c r="DR95" s="149"/>
      <c r="DS95" s="273">
        <f>IF(ISBLANK(DX3),"",COUNTIF(DU12:DU90,"=20")+COUNTIF(DU12:DU90,"=30"))</f>
        <v>0</v>
      </c>
      <c r="DT95" s="273"/>
      <c r="DU95" s="271">
        <f>IF(ISBLANK(DX3),"",DS95/DS92)</f>
        <v>0</v>
      </c>
      <c r="DV95" s="271"/>
      <c r="DW95" s="152"/>
      <c r="DX95" s="153"/>
      <c r="DY95" s="149"/>
      <c r="DZ95" s="273" t="str">
        <f>IF(ISBLANK(EE3),"",COUNTIF(EB12:EB90,"=20")+COUNTIF(EB12:EB90,"=30"))</f>
        <v/>
      </c>
      <c r="EA95" s="273"/>
      <c r="EB95" s="271" t="str">
        <f>IF(ISBLANK(EE3),"",DZ95/DZ92)</f>
        <v/>
      </c>
      <c r="EC95" s="271"/>
      <c r="ED95" s="152"/>
      <c r="EE95" s="153"/>
      <c r="EF95" s="149"/>
      <c r="EG95" s="273" t="str">
        <f>IF(ISBLANK(EL3),"",COUNTIF(EI12:EI90,"=20")+COUNTIF(EI12:EI90,"=30"))</f>
        <v/>
      </c>
      <c r="EH95" s="273"/>
      <c r="EI95" s="271" t="str">
        <f>IF(ISBLANK(EL3),"",EG95/EG92)</f>
        <v/>
      </c>
      <c r="EJ95" s="271"/>
      <c r="EK95" s="152"/>
      <c r="EL95" s="153"/>
      <c r="EM95" s="149"/>
      <c r="EN95" s="273" t="str">
        <f>IF(ISBLANK(ES3),"",COUNTIF(EP12:EP90,"=20")+COUNTIF(EP12:EP90,"=30"))</f>
        <v/>
      </c>
      <c r="EO95" s="273"/>
      <c r="EP95" s="271" t="str">
        <f>IF(ISBLANK(ES3),"",EN95/EN92)</f>
        <v/>
      </c>
      <c r="EQ95" s="271"/>
      <c r="ER95" s="152"/>
      <c r="ES95" s="153"/>
      <c r="ET95" s="149"/>
      <c r="EU95" s="273" t="str">
        <f>IF(ISBLANK(EZ3),"",COUNTIF(EW12:EW90,"=20")+COUNTIF(EW12:EW90,"=30"))</f>
        <v/>
      </c>
      <c r="EV95" s="273"/>
      <c r="EW95" s="271" t="str">
        <f>IF(ISBLANK(EZ3),"",EU95/EU92)</f>
        <v/>
      </c>
      <c r="EX95" s="271"/>
      <c r="EY95" s="152"/>
      <c r="EZ95" s="153"/>
      <c r="FA95" s="149"/>
      <c r="FB95" s="273" t="str">
        <f>IF(ISBLANK(FG3),"",COUNTIF(FD12:FD90,"=20")+COUNTIF(FD12:FD90,"=30"))</f>
        <v/>
      </c>
      <c r="FC95" s="273"/>
      <c r="FD95" s="271" t="str">
        <f>IF(ISBLANK(FG3),"",FB95/FB92)</f>
        <v/>
      </c>
      <c r="FE95" s="271"/>
      <c r="FF95" s="152"/>
      <c r="FG95" s="153"/>
      <c r="FH95" s="149"/>
      <c r="FI95" s="273" t="str">
        <f>IF(ISBLANK(FN3),"",COUNTIF(FK12:FK90,"=20")+COUNTIF(FK12:FK90,"=30"))</f>
        <v/>
      </c>
      <c r="FJ95" s="273"/>
      <c r="FK95" s="271" t="str">
        <f>IF(ISBLANK(FN3),"",FI95/FI92)</f>
        <v/>
      </c>
      <c r="FL95" s="271"/>
      <c r="FM95" s="152"/>
      <c r="FN95" s="153"/>
      <c r="FO95" s="149"/>
      <c r="FP95" s="273" t="str">
        <f>IF(ISBLANK(FU3),"",COUNTIF(FR12:FR90,"=20")+COUNTIF(FR12:FR90,"=30"))</f>
        <v/>
      </c>
      <c r="FQ95" s="273"/>
      <c r="FR95" s="271" t="str">
        <f>IF(ISBLANK(FU3),"",FP95/FP92)</f>
        <v/>
      </c>
      <c r="FS95" s="271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1" t="str">
        <f>IF(ISBLANK(GB3),"",FW95/FW92)</f>
        <v/>
      </c>
      <c r="FZ95" s="271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1" t="str">
        <f>IF(ISBLANK(GI3),"",GD95/GD92)</f>
        <v/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 x14ac:dyDescent="0.2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4" t="str">
        <f>IF(ISBLANK(CX6),"",CX6)</f>
        <v>Firmino</v>
      </c>
      <c r="DB96" s="274"/>
      <c r="DC96" s="275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4" t="str">
        <f>IF(ISBLANK(DE6),"",DE6)</f>
        <v>Salah</v>
      </c>
      <c r="DI96" s="274"/>
      <c r="DJ96" s="275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4" t="str">
        <f>IF(ISBLANK(DL6),"",DL6)</f>
        <v>Nunez</v>
      </c>
      <c r="DP96" s="274"/>
      <c r="DQ96" s="275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4" t="str">
        <f>IF(ISBLANK(DS6),"",DS6)</f>
        <v>Awoniyi</v>
      </c>
      <c r="DW96" s="274"/>
      <c r="DX96" s="275"/>
      <c r="DY96" s="149"/>
      <c r="DZ96" s="154"/>
      <c r="EA96" s="152" t="str">
        <f>IF(ISBLANK(DZ6),"",COUNTIF(Tipy!$DK$6:$DK$84,Výsledky!EC96))</f>
        <v/>
      </c>
      <c r="EB96" s="155" t="str">
        <f>IF(ISBLANK(DZ6),"",EA96/DZ92)</f>
        <v/>
      </c>
      <c r="EC96" s="274" t="str">
        <f>IF(ISBLANK(DZ6),"",DZ6)</f>
        <v/>
      </c>
      <c r="ED96" s="274"/>
      <c r="EE96" s="275"/>
      <c r="EF96" s="149"/>
      <c r="EG96" s="154"/>
      <c r="EH96" s="152" t="str">
        <f>IF(ISBLANK(EG6),"",COUNTIF(Tipy!$DQ$6:$DQ$84,Výsledky!EJ96))</f>
        <v/>
      </c>
      <c r="EI96" s="155" t="str">
        <f>IF(ISBLANK(EG6),"",EH96/EG92)</f>
        <v/>
      </c>
      <c r="EJ96" s="274" t="str">
        <f>IF(ISBLANK(EG6),"",EG6)</f>
        <v/>
      </c>
      <c r="EK96" s="274"/>
      <c r="EL96" s="275"/>
      <c r="EM96" s="149"/>
      <c r="EN96" s="154"/>
      <c r="EO96" s="152" t="str">
        <f>IF(ISBLANK(EN6),"",COUNTIF(Tipy!$DW$6:$DW$84,Výsledky!EQ96))</f>
        <v/>
      </c>
      <c r="EP96" s="155" t="str">
        <f>IF(ISBLANK(EN6),"",EO96/EN92)</f>
        <v/>
      </c>
      <c r="EQ96" s="274" t="str">
        <f>IF(ISBLANK(EN6),"",EN6)</f>
        <v/>
      </c>
      <c r="ER96" s="274"/>
      <c r="ES96" s="275"/>
      <c r="ET96" s="149"/>
      <c r="EU96" s="154"/>
      <c r="EV96" s="152" t="str">
        <f>IF(ISBLANK(EU6),"",COUNTIF(Tipy!$EC$6:$EC$84,Výsledky!EX96))</f>
        <v/>
      </c>
      <c r="EW96" s="155" t="str">
        <f>IF(ISBLANK(EU6),"",EV96/EU92)</f>
        <v/>
      </c>
      <c r="EX96" s="274" t="str">
        <f>IF(ISBLANK(EU6),"",EU6)</f>
        <v/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4" t="str">
        <f>IF(ISBLANK(FI6),"",FI6)</f>
        <v/>
      </c>
      <c r="FM96" s="274"/>
      <c r="FN96" s="275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4" t="str">
        <f>IF(ISBLANK(FP6),"",FP6)</f>
        <v/>
      </c>
      <c r="FT96" s="274"/>
      <c r="FU96" s="275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4" t="str">
        <f>IF(ISBLANK(FW6),"",FW6)</f>
        <v/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 x14ac:dyDescent="0.2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4" t="str">
        <f>IF(ISBLANK(CX7),"",CX7)</f>
        <v>Nunez</v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 t="str">
        <f>IF(ISBLANK(DZ7),"",COUNTIF(Tipy!$DK$6:$DK$84,Výsledky!EC97))</f>
        <v/>
      </c>
      <c r="EB97" s="155" t="str">
        <f>IF(ISBLANK(DZ7),"",EA97/DZ92)</f>
        <v/>
      </c>
      <c r="EC97" s="274" t="str">
        <f>IF(ISBLANK(DZ7),"",DZ7)</f>
        <v/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 t="str">
        <f>IF(ISBLANK(EN7),"",COUNTIF(Tipy!$DW$6:$DW$84,Výsledky!EQ97))</f>
        <v/>
      </c>
      <c r="EP97" s="155" t="str">
        <f>IF(ISBLANK(EN7),"",EO97/EN92)</f>
        <v/>
      </c>
      <c r="EQ97" s="274" t="str">
        <f>IF(ISBLANK(EN7),"",EN7)</f>
        <v/>
      </c>
      <c r="ER97" s="274"/>
      <c r="ES97" s="275"/>
      <c r="ET97" s="149"/>
      <c r="EU97" s="154"/>
      <c r="EV97" s="152" t="str">
        <f>IF(ISBLANK(EU7),"",COUNTIF(Tipy!$EC$6:$EC$84,Výsledky!EX97))</f>
        <v/>
      </c>
      <c r="EW97" s="155" t="str">
        <f>IF(ISBLANK(EU7),"",EV97/EU92)</f>
        <v/>
      </c>
      <c r="EX97" s="274" t="str">
        <f>IF(ISBLANK(EU7),"",EU7)</f>
        <v/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4" t="str">
        <f>IF(ISBLANK(FI7),"",FI7)</f>
        <v/>
      </c>
      <c r="FM97" s="274"/>
      <c r="FN97" s="275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4" t="str">
        <f>IF(ISBLANK(FP7),"",FP7)</f>
        <v/>
      </c>
      <c r="FT97" s="274"/>
      <c r="FU97" s="275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4" t="str">
        <f>IF(ISBLANK(FW7),"",FW7)</f>
        <v/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 x14ac:dyDescent="0.2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4" t="str">
        <f>IF(ISBLANK(CX8),"",CX8)</f>
        <v>Salah</v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 t="str">
        <f>IF(ISBLANK(DZ8),"",COUNTIF(Tipy!$DK$6:$DK$84,Výsledky!EC98))</f>
        <v/>
      </c>
      <c r="EB98" s="155" t="str">
        <f>IF(ISBLANK(DZ8),"",EA98/DZ92)</f>
        <v/>
      </c>
      <c r="EC98" s="274" t="str">
        <f>IF(ISBLANK(DZ8),"",DZ8)</f>
        <v/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4" t="str">
        <f>IF(ISBLANK(FP8),"",FP8)</f>
        <v/>
      </c>
      <c r="FT98" s="274"/>
      <c r="FU98" s="275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4" t="str">
        <f>IF(ISBLANK(FW8),"",FW8)</f>
        <v/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 x14ac:dyDescent="0.2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4" t="str">
        <f>IF(ISBLANK(CX9),"",CX9)</f>
        <v>Elliott</v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 x14ac:dyDescent="0.2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>
        <f>IF(ISBLANK(DC3),"",COUNTIF(DA12:DA90,"=20")+COUNTIF(DA12:DA90,"=30"))</f>
        <v>27</v>
      </c>
      <c r="CY100" s="273"/>
      <c r="CZ100" s="271">
        <f>IF(ISBLANK(DC3),"",CX100/CX92)</f>
        <v>0.55102040816326525</v>
      </c>
      <c r="DA100" s="271"/>
      <c r="DB100" s="142"/>
      <c r="DC100" s="156"/>
      <c r="DD100" s="149"/>
      <c r="DE100" s="273">
        <f>IF(ISBLANK(DJ3),"",COUNTIF(DH12:DH90,"=20")+COUNTIF(DH12:DH90,"=30"))</f>
        <v>0</v>
      </c>
      <c r="DF100" s="273"/>
      <c r="DG100" s="271">
        <f>IF(ISBLANK(DJ3),"",DE100/DE92)</f>
        <v>0</v>
      </c>
      <c r="DH100" s="271"/>
      <c r="DI100" s="142"/>
      <c r="DJ100" s="156"/>
      <c r="DK100" s="149"/>
      <c r="DL100" s="273">
        <f>IF(ISBLANK(DQ3),"",COUNTIF(DO12:DO90,"=20")+COUNTIF(DO12:DO90,"=30"))</f>
        <v>0</v>
      </c>
      <c r="DM100" s="273"/>
      <c r="DN100" s="271">
        <f>IF(ISBLANK(DQ3),"",DL100/DL92)</f>
        <v>0</v>
      </c>
      <c r="DO100" s="271"/>
      <c r="DP100" s="142"/>
      <c r="DQ100" s="156"/>
      <c r="DR100" s="149"/>
      <c r="DS100" s="273">
        <f>IF(ISBLANK(DX3),"",COUNTIF(DV12:DV90,"=20")+COUNTIF(DV12:DV90,"=30"))</f>
        <v>0</v>
      </c>
      <c r="DT100" s="273"/>
      <c r="DU100" s="271">
        <f>IF(ISBLANK(DX3),"",DS100/DS92)</f>
        <v>0</v>
      </c>
      <c r="DV100" s="271"/>
      <c r="DW100" s="142"/>
      <c r="DX100" s="156"/>
      <c r="DY100" s="149"/>
      <c r="DZ100" s="273" t="str">
        <f>IF(ISBLANK(EE3),"",COUNTIF(EC12:EC90,"=20")+COUNTIF(EC12:EC90,"=30"))</f>
        <v/>
      </c>
      <c r="EA100" s="273"/>
      <c r="EB100" s="271" t="str">
        <f>IF(ISBLANK(EE3),"",DZ100/DZ92)</f>
        <v/>
      </c>
      <c r="EC100" s="271"/>
      <c r="ED100" s="142"/>
      <c r="EE100" s="156"/>
      <c r="EF100" s="149"/>
      <c r="EG100" s="273" t="str">
        <f>IF(ISBLANK(EL3),"",COUNTIF(EJ12:EJ90,"=20")+COUNTIF(EJ12:EJ90,"=30"))</f>
        <v/>
      </c>
      <c r="EH100" s="273"/>
      <c r="EI100" s="271" t="str">
        <f>IF(ISBLANK(EL3),"",EG100/EG92)</f>
        <v/>
      </c>
      <c r="EJ100" s="271"/>
      <c r="EK100" s="142"/>
      <c r="EL100" s="156"/>
      <c r="EM100" s="149"/>
      <c r="EN100" s="273" t="str">
        <f>IF(ISBLANK(ES3),"",COUNTIF(EQ12:EQ90,"=20")+COUNTIF(EQ12:EQ90,"=30"))</f>
        <v/>
      </c>
      <c r="EO100" s="273"/>
      <c r="EP100" s="271" t="str">
        <f>IF(ISBLANK(ES3),"",EN100/EN92)</f>
        <v/>
      </c>
      <c r="EQ100" s="271"/>
      <c r="ER100" s="142"/>
      <c r="ES100" s="156"/>
      <c r="ET100" s="149"/>
      <c r="EU100" s="273" t="str">
        <f>IF(ISBLANK(EZ3),"",COUNTIF(EX12:EX90,"=20")+COUNTIF(EX12:EX90,"=30"))</f>
        <v/>
      </c>
      <c r="EV100" s="273"/>
      <c r="EW100" s="271" t="str">
        <f>IF(ISBLANK(EZ3),"",EU100/EU92)</f>
        <v/>
      </c>
      <c r="EX100" s="271"/>
      <c r="EY100" s="142"/>
      <c r="EZ100" s="156"/>
      <c r="FA100" s="149"/>
      <c r="FB100" s="273" t="str">
        <f>IF(ISBLANK(FG3),"",COUNTIF(FE12:FE90,"=20")+COUNTIF(FE12:FE90,"=30"))</f>
        <v/>
      </c>
      <c r="FC100" s="273"/>
      <c r="FD100" s="271" t="str">
        <f>IF(ISBLANK(FG3),"",FB100/FB92)</f>
        <v/>
      </c>
      <c r="FE100" s="271"/>
      <c r="FF100" s="142"/>
      <c r="FG100" s="156"/>
      <c r="FH100" s="149"/>
      <c r="FI100" s="273" t="str">
        <f>IF(ISBLANK(FN3),"",COUNTIF(FL12:FL90,"=20")+COUNTIF(FL12:FL90,"=30"))</f>
        <v/>
      </c>
      <c r="FJ100" s="273"/>
      <c r="FK100" s="271" t="str">
        <f>IF(ISBLANK(FN3),"",FI100/FI92)</f>
        <v/>
      </c>
      <c r="FL100" s="271"/>
      <c r="FM100" s="142"/>
      <c r="FN100" s="156"/>
      <c r="FO100" s="149"/>
      <c r="FP100" s="273" t="str">
        <f>IF(ISBLANK(FU3),"",COUNTIF(FS12:FS90,"=20")+COUNTIF(FS12:FS90,"=30"))</f>
        <v/>
      </c>
      <c r="FQ100" s="273"/>
      <c r="FR100" s="271" t="str">
        <f>IF(ISBLANK(FU3),"",FP100/FP92)</f>
        <v/>
      </c>
      <c r="FS100" s="271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1" t="str">
        <f>IF(ISBLANK(GB3),"",FW100/FW92)</f>
        <v/>
      </c>
      <c r="FZ100" s="271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1" t="str">
        <f>IF(ISBLANK(GI3),"",GD100/GD92)</f>
        <v/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 x14ac:dyDescent="0.2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4" t="str">
        <f>IF(ISBLANK(DA6),"",DA6)</f>
        <v>Tsimikas</v>
      </c>
      <c r="DB101" s="274"/>
      <c r="DC101" s="275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4" t="str">
        <f>IF(ISBLANK(DH6),"",DH6)</f>
        <v>Allison</v>
      </c>
      <c r="DI101" s="274"/>
      <c r="DJ101" s="275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4" t="str">
        <f>IF(ISBLANK(DO6),"",DO6)</f>
        <v>Tsimikas</v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 t="str">
        <f>IF(ISBLANK(EC6),"",COUNTIF(Tipy!$DL$6:$DL$84,Výsledky!EC101))</f>
        <v/>
      </c>
      <c r="EB101" s="155" t="str">
        <f>IF(ISBLANK(EC6),"",EA101/DZ92)</f>
        <v/>
      </c>
      <c r="EC101" s="274" t="str">
        <f>IF(ISBLANK(EC6),"",EC6)</f>
        <v/>
      </c>
      <c r="ED101" s="274"/>
      <c r="EE101" s="275"/>
      <c r="EF101" s="149"/>
      <c r="EG101" s="154"/>
      <c r="EH101" s="157" t="str">
        <f>IF(ISBLANK(EJ6),"",COUNTIF(Tipy!$DR$6:$DR$84,Výsledky!EJ101))</f>
        <v/>
      </c>
      <c r="EI101" s="155" t="str">
        <f>IF(ISBLANK(EJ6),"",EH101/EG92)</f>
        <v/>
      </c>
      <c r="EJ101" s="274" t="str">
        <f>IF(ISBLANK(EJ6),"",EJ6)</f>
        <v/>
      </c>
      <c r="EK101" s="274"/>
      <c r="EL101" s="275"/>
      <c r="EM101" s="149"/>
      <c r="EN101" s="154"/>
      <c r="EO101" s="157" t="str">
        <f>IF(ISBLANK(EQ6),"",COUNTIF(Tipy!$DX$6:$DX$84,Výsledky!EQ101))</f>
        <v/>
      </c>
      <c r="EP101" s="155" t="str">
        <f>IF(ISBLANK(EQ6),"",EO101/EN92)</f>
        <v/>
      </c>
      <c r="EQ101" s="274" t="str">
        <f>IF(ISBLANK(EQ6),"",EQ6)</f>
        <v/>
      </c>
      <c r="ER101" s="274"/>
      <c r="ES101" s="275"/>
      <c r="ET101" s="149"/>
      <c r="EU101" s="154"/>
      <c r="EV101" s="157" t="str">
        <f>IF(ISBLANK(EX6),"",COUNTIF(Tipy!$ED$6:$ED$84,Výsledky!EX101))</f>
        <v/>
      </c>
      <c r="EW101" s="155" t="str">
        <f>IF(ISBLANK(EX6),"",EV101/EU92)</f>
        <v/>
      </c>
      <c r="EX101" s="274" t="str">
        <f>IF(ISBLANK(EX6),"",EX6)</f>
        <v/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4" t="str">
        <f>IF(ISBLANK(FL6),"",FL6)</f>
        <v/>
      </c>
      <c r="FM101" s="274"/>
      <c r="FN101" s="275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4" t="str">
        <f>IF(ISBLANK(FS6),"",FS6)</f>
        <v/>
      </c>
      <c r="FT101" s="274"/>
      <c r="FU101" s="275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4" t="str">
        <f>IF(ISBLANK(FZ6),"",FZ6)</f>
        <v/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 x14ac:dyDescent="0.2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4" t="str">
        <f>IF(ISBLANK(DA7),"",DA7)</f>
        <v>Gomez</v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 t="str">
        <f>IF(ISBLANK(EC7),"",COUNTIF(Tipy!$DL$6:$DL$84,Výsledky!EC102))</f>
        <v/>
      </c>
      <c r="EB102" s="155" t="str">
        <f>IF(ISBLANK(EC7),"",EA102/DZ92)</f>
        <v/>
      </c>
      <c r="EC102" s="274" t="str">
        <f>IF(ISBLANK(EC7),"",EC7)</f>
        <v/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 t="str">
        <f>IF(ISBLANK(EQ7),"",COUNTIF(Tipy!$DX$6:$DX$84,Výsledky!EQ102))</f>
        <v/>
      </c>
      <c r="EP102" s="155" t="str">
        <f>IF(ISBLANK(EQ7),"",EO102/EN92)</f>
        <v/>
      </c>
      <c r="EQ102" s="274" t="str">
        <f>IF(ISBLANK(EQ7),"",EQ7)</f>
        <v/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4" t="str">
        <f>IF(ISBLANK(FL7),"",FL7)</f>
        <v/>
      </c>
      <c r="FM102" s="274"/>
      <c r="FN102" s="275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4" t="str">
        <f>IF(ISBLANK(FS7),"",FS7)</f>
        <v/>
      </c>
      <c r="FT102" s="274"/>
      <c r="FU102" s="275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4" t="str">
        <f>IF(ISBLANK(FZ7),"",FZ7)</f>
        <v/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 x14ac:dyDescent="0.2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4" t="str">
        <f>IF(ISBLANK(DA8),"",DA8)</f>
        <v>Firmino</v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 t="str">
        <f>IF(ISBLANK(EC8),"",COUNTIF(Tipy!$DL$6:$DL$84,Výsledky!EC103))</f>
        <v/>
      </c>
      <c r="EB103" s="155" t="str">
        <f>IF(ISBLANK(EC8),"",EA103/DZ92)</f>
        <v/>
      </c>
      <c r="EC103" s="274" t="str">
        <f>IF(ISBLANK(EC8),"",EC8)</f>
        <v/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4" t="str">
        <f>IF(ISBLANK(FS8),"",FS8)</f>
        <v/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 x14ac:dyDescent="0.2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9" t="str">
        <f>IF(ISBLANK(DA9),"",DA9)</f>
        <v>Jota</v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 x14ac:dyDescent="0.2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>
        <f>IF(ISBLANK(DC3),"",COUNTIF(DB12:DB90,"=10"))</f>
        <v>0</v>
      </c>
      <c r="CY105" s="273"/>
      <c r="CZ105" s="271">
        <f>IF(ISBLANK(DC3),"",CX105/CX92)</f>
        <v>0</v>
      </c>
      <c r="DA105" s="271"/>
      <c r="DB105" s="142"/>
      <c r="DC105" s="156"/>
      <c r="DD105" s="149"/>
      <c r="DE105" s="273">
        <f>IF(ISBLANK(DJ3),"",COUNTIF(DI12:DI90,"=10"))</f>
        <v>3</v>
      </c>
      <c r="DF105" s="273"/>
      <c r="DG105" s="271">
        <f>IF(ISBLANK(DJ3),"",DE105/DE92)</f>
        <v>5.7692307692307696E-2</v>
      </c>
      <c r="DH105" s="271"/>
      <c r="DI105" s="142"/>
      <c r="DJ105" s="156"/>
      <c r="DK105" s="149"/>
      <c r="DL105" s="273">
        <f>IF(ISBLANK(DQ3),"",COUNTIF(DP12:DP90,"=10"))</f>
        <v>18</v>
      </c>
      <c r="DM105" s="273"/>
      <c r="DN105" s="271">
        <f>IF(ISBLANK(DQ3),"",DL105/DL92)</f>
        <v>0.35294117647058826</v>
      </c>
      <c r="DO105" s="271"/>
      <c r="DP105" s="142"/>
      <c r="DQ105" s="156"/>
      <c r="DR105" s="149"/>
      <c r="DS105" s="273">
        <f>IF(ISBLANK(DX3),"",COUNTIF(DW12:DW90,"=10"))</f>
        <v>0</v>
      </c>
      <c r="DT105" s="273"/>
      <c r="DU105" s="271">
        <f>IF(ISBLANK(DX3),"",DS105/DS92)</f>
        <v>0</v>
      </c>
      <c r="DV105" s="271"/>
      <c r="DW105" s="142"/>
      <c r="DX105" s="156"/>
      <c r="DY105" s="149"/>
      <c r="DZ105" s="273" t="str">
        <f>IF(ISBLANK(EE3),"",COUNTIF(ED12:ED90,"=10"))</f>
        <v/>
      </c>
      <c r="EA105" s="273"/>
      <c r="EB105" s="271" t="str">
        <f>IF(ISBLANK(EE3),"",DZ105/DZ92)</f>
        <v/>
      </c>
      <c r="EC105" s="271"/>
      <c r="ED105" s="142"/>
      <c r="EE105" s="156"/>
      <c r="EF105" s="149"/>
      <c r="EG105" s="273" t="str">
        <f>IF(ISBLANK(EL3),"",COUNTIF(EK12:EK90,"=10"))</f>
        <v/>
      </c>
      <c r="EH105" s="273"/>
      <c r="EI105" s="271" t="str">
        <f>IF(ISBLANK(EL3),"",EG105/EG92)</f>
        <v/>
      </c>
      <c r="EJ105" s="271"/>
      <c r="EK105" s="142"/>
      <c r="EL105" s="156"/>
      <c r="EM105" s="149"/>
      <c r="EN105" s="273" t="str">
        <f>IF(ISBLANK(ES3),"",COUNTIF(ER12:ER90,"=10"))</f>
        <v/>
      </c>
      <c r="EO105" s="273"/>
      <c r="EP105" s="271" t="str">
        <f>IF(ISBLANK(ES3),"",EN105/EN92)</f>
        <v/>
      </c>
      <c r="EQ105" s="271"/>
      <c r="ER105" s="142"/>
      <c r="ES105" s="156"/>
      <c r="ET105" s="149"/>
      <c r="EU105" s="273" t="str">
        <f>IF(ISBLANK(EZ3),"",COUNTIF(EY12:EY90,"=10"))</f>
        <v/>
      </c>
      <c r="EV105" s="273"/>
      <c r="EW105" s="271" t="str">
        <f>IF(ISBLANK(EZ3),"",EU105/EU92)</f>
        <v/>
      </c>
      <c r="EX105" s="271"/>
      <c r="EY105" s="142"/>
      <c r="EZ105" s="156"/>
      <c r="FA105" s="149"/>
      <c r="FB105" s="273" t="str">
        <f>IF(ISBLANK(FG3),"",COUNTIF(FF12:FF90,"=10"))</f>
        <v/>
      </c>
      <c r="FC105" s="273"/>
      <c r="FD105" s="271" t="str">
        <f>IF(ISBLANK(FG3),"",FB105/FB92)</f>
        <v/>
      </c>
      <c r="FE105" s="271"/>
      <c r="FF105" s="142"/>
      <c r="FG105" s="156"/>
      <c r="FH105" s="149"/>
      <c r="FI105" s="273" t="str">
        <f>IF(ISBLANK(FN3),"",COUNTIF(FM12:FM90,"=10"))</f>
        <v/>
      </c>
      <c r="FJ105" s="273"/>
      <c r="FK105" s="271" t="str">
        <f>IF(ISBLANK(FN3),"",FI105/FI92)</f>
        <v/>
      </c>
      <c r="FL105" s="271"/>
      <c r="FM105" s="142"/>
      <c r="FN105" s="156"/>
      <c r="FO105" s="149"/>
      <c r="FP105" s="273" t="str">
        <f>IF(ISBLANK(FU3),"",COUNTIF(FT12:FT90,"=10"))</f>
        <v/>
      </c>
      <c r="FQ105" s="273"/>
      <c r="FR105" s="271" t="str">
        <f>IF(ISBLANK(FU3),"",FP105/FP92)</f>
        <v/>
      </c>
      <c r="FS105" s="271"/>
      <c r="FT105" s="142"/>
      <c r="FU105" s="156"/>
      <c r="FV105" s="149"/>
      <c r="FW105" s="273" t="str">
        <f>IF(ISBLANK(GB3),"",COUNTIF(GA12:GA90,"=10"))</f>
        <v/>
      </c>
      <c r="FX105" s="273"/>
      <c r="FY105" s="271" t="str">
        <f>IF(ISBLANK(GB3),"",FW105/FW92)</f>
        <v/>
      </c>
      <c r="FZ105" s="271"/>
      <c r="GA105" s="142"/>
      <c r="GB105" s="156"/>
      <c r="GC105" s="149"/>
      <c r="GD105" s="273" t="str">
        <f>IF(ISBLANK(GI3),"",COUNTIF(GH12:GH90,"=10"))</f>
        <v/>
      </c>
      <c r="GE105" s="273"/>
      <c r="GF105" s="271" t="str">
        <f>IF(ISBLANK(GI3),"",GD105/GD92)</f>
        <v/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 x14ac:dyDescent="0.2">
      <c r="A106" s="318"/>
      <c r="B106" s="151" t="s">
        <v>317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>
        <f>IF(ISBLANK(DC3),"",COUNTIF(DC12:DC90,"&gt;=100"))</f>
        <v>0</v>
      </c>
      <c r="CY106" s="273"/>
      <c r="CZ106" s="271">
        <f>IF(ISBLANK(DC3),"",CX106/CX92)</f>
        <v>0</v>
      </c>
      <c r="DA106" s="271"/>
      <c r="DB106" s="142"/>
      <c r="DC106" s="156"/>
      <c r="DD106" s="149"/>
      <c r="DE106" s="273">
        <f>IF(ISBLANK(DJ3),"",COUNTIF(DJ12:DJ90,"&gt;=100"))</f>
        <v>0</v>
      </c>
      <c r="DF106" s="273"/>
      <c r="DG106" s="271">
        <f>IF(ISBLANK(DJ3),"",DE106/DE92)</f>
        <v>0</v>
      </c>
      <c r="DH106" s="271"/>
      <c r="DI106" s="142"/>
      <c r="DJ106" s="156"/>
      <c r="DK106" s="149"/>
      <c r="DL106" s="273">
        <f>IF(ISBLANK(DQ3),"",COUNTIF(DQ12:DQ90,"&gt;=100"))</f>
        <v>0</v>
      </c>
      <c r="DM106" s="273"/>
      <c r="DN106" s="271">
        <f>IF(ISBLANK(DQ3),"",DL106/DL92)</f>
        <v>0</v>
      </c>
      <c r="DO106" s="271"/>
      <c r="DP106" s="142"/>
      <c r="DQ106" s="156"/>
      <c r="DR106" s="149"/>
      <c r="DS106" s="273">
        <f>IF(ISBLANK(DX3),"",COUNTIF(DX12:DX90,"&gt;=100"))</f>
        <v>0</v>
      </c>
      <c r="DT106" s="273"/>
      <c r="DU106" s="271">
        <f>IF(ISBLANK(DX3),"",DS106/DS92)</f>
        <v>0</v>
      </c>
      <c r="DV106" s="271"/>
      <c r="DW106" s="142"/>
      <c r="DX106" s="156"/>
      <c r="DY106" s="149"/>
      <c r="DZ106" s="273" t="str">
        <f>IF(ISBLANK(EE3),"",COUNTIF(EE12:EE90,"&gt;=100"))</f>
        <v/>
      </c>
      <c r="EA106" s="273"/>
      <c r="EB106" s="271" t="str">
        <f>IF(ISBLANK(EE3),"",DZ106/DZ92)</f>
        <v/>
      </c>
      <c r="EC106" s="271"/>
      <c r="ED106" s="142"/>
      <c r="EE106" s="156"/>
      <c r="EF106" s="149"/>
      <c r="EG106" s="273" t="str">
        <f>IF(ISBLANK(EL3),"",COUNTIF(EL12:EL90,"&gt;=100"))</f>
        <v/>
      </c>
      <c r="EH106" s="273"/>
      <c r="EI106" s="271" t="str">
        <f>IF(ISBLANK(EL3),"",EG106/EG92)</f>
        <v/>
      </c>
      <c r="EJ106" s="271"/>
      <c r="EK106" s="142"/>
      <c r="EL106" s="156"/>
      <c r="EM106" s="149"/>
      <c r="EN106" s="273" t="str">
        <f>IF(ISBLANK(ES3),"",COUNTIF(ES12:ES90,"&gt;=100"))</f>
        <v/>
      </c>
      <c r="EO106" s="273"/>
      <c r="EP106" s="271" t="str">
        <f>IF(ISBLANK(ES3),"",EN106/EN92)</f>
        <v/>
      </c>
      <c r="EQ106" s="271"/>
      <c r="ER106" s="142"/>
      <c r="ES106" s="156"/>
      <c r="ET106" s="149"/>
      <c r="EU106" s="273" t="str">
        <f>IF(ISBLANK(EZ3),"",COUNTIF(EZ12:EZ90,"&gt;=100"))</f>
        <v/>
      </c>
      <c r="EV106" s="273"/>
      <c r="EW106" s="271" t="str">
        <f>IF(ISBLANK(EZ3),"",EU106/EU92)</f>
        <v/>
      </c>
      <c r="EX106" s="271"/>
      <c r="EY106" s="142"/>
      <c r="EZ106" s="156"/>
      <c r="FA106" s="149"/>
      <c r="FB106" s="273" t="str">
        <f>IF(ISBLANK(FG3),"",COUNTIF(FG12:FG90,"&gt;=100"))</f>
        <v/>
      </c>
      <c r="FC106" s="273"/>
      <c r="FD106" s="271" t="str">
        <f>IF(ISBLANK(FG3),"",FB106/FB92)</f>
        <v/>
      </c>
      <c r="FE106" s="271"/>
      <c r="FF106" s="142"/>
      <c r="FG106" s="156"/>
      <c r="FH106" s="149"/>
      <c r="FI106" s="273" t="str">
        <f>IF(ISBLANK(FN3),"",COUNTIF(FN12:FN90,"&gt;=100"))</f>
        <v/>
      </c>
      <c r="FJ106" s="273"/>
      <c r="FK106" s="271" t="str">
        <f>IF(ISBLANK(FN3),"",FI106/FI92)</f>
        <v/>
      </c>
      <c r="FL106" s="271"/>
      <c r="FM106" s="142"/>
      <c r="FN106" s="156"/>
      <c r="FO106" s="149"/>
      <c r="FP106" s="273" t="str">
        <f>IF(ISBLANK(FU3),"",COUNTIF(FU12:FU90,"&gt;=100"))</f>
        <v/>
      </c>
      <c r="FQ106" s="273"/>
      <c r="FR106" s="271" t="str">
        <f>IF(ISBLANK(FU3),"",FP106/FP92)</f>
        <v/>
      </c>
      <c r="FS106" s="271"/>
      <c r="FT106" s="142"/>
      <c r="FU106" s="156"/>
      <c r="FV106" s="149"/>
      <c r="FW106" s="273" t="str">
        <f>IF(ISBLANK(GB3),"",COUNTIF(GB12:GB90,"&gt;=100"))</f>
        <v/>
      </c>
      <c r="FX106" s="273"/>
      <c r="FY106" s="271" t="str">
        <f>IF(ISBLANK(GB3),"",FW106/FW92)</f>
        <v/>
      </c>
      <c r="FZ106" s="271"/>
      <c r="GA106" s="142"/>
      <c r="GB106" s="156"/>
      <c r="GC106" s="149"/>
      <c r="GD106" s="273" t="str">
        <f>IF(ISBLANK(GI3),"",COUNTIF(GI12:GI90,"&gt;=100"))</f>
        <v/>
      </c>
      <c r="GE106" s="273"/>
      <c r="GF106" s="271" t="str">
        <f>IF(ISBLANK(GI3),"",GD106/GD92)</f>
        <v/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 x14ac:dyDescent="0.2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>
        <f>IF(ISBLANK(DC3),"",COUNTIF(DC12:DC90,"=0"))</f>
        <v>0</v>
      </c>
      <c r="CY107" s="273"/>
      <c r="CZ107" s="271">
        <f>IF(ISBLANK(DC3),"",CX107/CX92)</f>
        <v>0</v>
      </c>
      <c r="DA107" s="271"/>
      <c r="DB107" s="142"/>
      <c r="DC107" s="156"/>
      <c r="DD107" s="149"/>
      <c r="DE107" s="273">
        <f>IF(ISBLANK(DJ3),"",COUNTIF(DJ12:DJ90,"=0"))</f>
        <v>19</v>
      </c>
      <c r="DF107" s="273"/>
      <c r="DG107" s="271">
        <f>IF(ISBLANK(DJ3),"",DE107/DE92)</f>
        <v>0.36538461538461536</v>
      </c>
      <c r="DH107" s="271"/>
      <c r="DI107" s="142"/>
      <c r="DJ107" s="156"/>
      <c r="DK107" s="149"/>
      <c r="DL107" s="273">
        <f>IF(ISBLANK(DQ3),"",COUNTIF(DQ12:DQ90,"=0"))</f>
        <v>0</v>
      </c>
      <c r="DM107" s="273"/>
      <c r="DN107" s="271">
        <f>IF(ISBLANK(DQ3),"",DL107/DL92)</f>
        <v>0</v>
      </c>
      <c r="DO107" s="271"/>
      <c r="DP107" s="142"/>
      <c r="DQ107" s="156"/>
      <c r="DR107" s="149"/>
      <c r="DS107" s="273">
        <f>IF(ISBLANK(DX3),"",COUNTIF(DX12:DX90,"=0"))</f>
        <v>51</v>
      </c>
      <c r="DT107" s="273"/>
      <c r="DU107" s="271">
        <f>IF(ISBLANK(DX3),"",DS107/DS92)</f>
        <v>1</v>
      </c>
      <c r="DV107" s="271"/>
      <c r="DW107" s="142"/>
      <c r="DX107" s="156"/>
      <c r="DY107" s="149"/>
      <c r="DZ107" s="273" t="str">
        <f>IF(ISBLANK(EE3),"",COUNTIF(EE12:EE90,"=0"))</f>
        <v/>
      </c>
      <c r="EA107" s="273"/>
      <c r="EB107" s="271" t="str">
        <f>IF(ISBLANK(EE3),"",DZ107/DZ92)</f>
        <v/>
      </c>
      <c r="EC107" s="271"/>
      <c r="ED107" s="142"/>
      <c r="EE107" s="156"/>
      <c r="EF107" s="149"/>
      <c r="EG107" s="273" t="str">
        <f>IF(ISBLANK(EL3),"",COUNTIF(EL12:EL90,"=0"))</f>
        <v/>
      </c>
      <c r="EH107" s="273"/>
      <c r="EI107" s="271" t="str">
        <f>IF(ISBLANK(EL3),"",EG107/EG92)</f>
        <v/>
      </c>
      <c r="EJ107" s="271"/>
      <c r="EK107" s="142"/>
      <c r="EL107" s="156"/>
      <c r="EM107" s="149"/>
      <c r="EN107" s="273" t="str">
        <f>IF(ISBLANK(ES3),"",COUNTIF(ES12:ES90,"=0"))</f>
        <v/>
      </c>
      <c r="EO107" s="273"/>
      <c r="EP107" s="271" t="str">
        <f>IF(ISBLANK(ES3),"",EN107/EN92)</f>
        <v/>
      </c>
      <c r="EQ107" s="271"/>
      <c r="ER107" s="142"/>
      <c r="ES107" s="156"/>
      <c r="ET107" s="149"/>
      <c r="EU107" s="273" t="str">
        <f>IF(ISBLANK(EZ3),"",COUNTIF(EZ12:EZ90,"=0"))</f>
        <v/>
      </c>
      <c r="EV107" s="273"/>
      <c r="EW107" s="271" t="str">
        <f>IF(ISBLANK(EZ3),"",EU107/EU92)</f>
        <v/>
      </c>
      <c r="EX107" s="271"/>
      <c r="EY107" s="142"/>
      <c r="EZ107" s="156"/>
      <c r="FA107" s="149"/>
      <c r="FB107" s="273" t="str">
        <f>IF(ISBLANK(FG3),"",COUNTIF(FG12:FG90,"=0"))</f>
        <v/>
      </c>
      <c r="FC107" s="273"/>
      <c r="FD107" s="271" t="str">
        <f>IF(ISBLANK(FG3),"",FB107/FB92)</f>
        <v/>
      </c>
      <c r="FE107" s="271"/>
      <c r="FF107" s="142"/>
      <c r="FG107" s="156"/>
      <c r="FH107" s="149"/>
      <c r="FI107" s="273" t="str">
        <f>IF(ISBLANK(FN3),"",COUNTIF(FN12:FN90,"=0"))</f>
        <v/>
      </c>
      <c r="FJ107" s="273"/>
      <c r="FK107" s="271" t="str">
        <f>IF(ISBLANK(FN3),"",FI107/FI92)</f>
        <v/>
      </c>
      <c r="FL107" s="271"/>
      <c r="FM107" s="142"/>
      <c r="FN107" s="156"/>
      <c r="FO107" s="149"/>
      <c r="FP107" s="273" t="str">
        <f>IF(ISBLANK(FU3),"",COUNTIF(FU12:FU90,"=0"))</f>
        <v/>
      </c>
      <c r="FQ107" s="273"/>
      <c r="FR107" s="271" t="str">
        <f>IF(ISBLANK(FU3),"",FP107/FP92)</f>
        <v/>
      </c>
      <c r="FS107" s="271"/>
      <c r="FT107" s="142"/>
      <c r="FU107" s="156"/>
      <c r="FV107" s="149"/>
      <c r="FW107" s="273" t="str">
        <f>IF(ISBLANK(GB3),"",COUNTIF(GB12:GB90,"=0"))</f>
        <v/>
      </c>
      <c r="FX107" s="273"/>
      <c r="FY107" s="271" t="str">
        <f>IF(ISBLANK(GB3),"",FW107/FW92)</f>
        <v/>
      </c>
      <c r="FZ107" s="271"/>
      <c r="GA107" s="142"/>
      <c r="GB107" s="156"/>
      <c r="GC107" s="149"/>
      <c r="GD107" s="273" t="str">
        <f>IF(ISBLANK(GI3),"",COUNTIF(GI12:GI90,"=0"))</f>
        <v/>
      </c>
      <c r="GE107" s="273"/>
      <c r="GF107" s="271" t="str">
        <f>IF(ISBLANK(GI3),"",GD107/GD92)</f>
        <v/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 x14ac:dyDescent="0.25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 t="str">
        <f>IF(ISBLANK(EE3),"",SUMIF(EE12:EE90,"&gt;=0")/COUNTIF(EE12:EE90,"&gt;=0"))</f>
        <v/>
      </c>
      <c r="EA108" s="276"/>
      <c r="EB108" s="159"/>
      <c r="EC108" s="159"/>
      <c r="ED108" s="160"/>
      <c r="EE108" s="161"/>
      <c r="EF108" s="149"/>
      <c r="EG108" s="276" t="str">
        <f>IF(ISBLANK(EL3),"",SUMIF(EL12:EL90,"&gt;=0")/COUNTIF(EL12:EL90,"&gt;=0"))</f>
        <v/>
      </c>
      <c r="EH108" s="276"/>
      <c r="EI108" s="159"/>
      <c r="EJ108" s="159"/>
      <c r="EK108" s="160"/>
      <c r="EL108" s="161"/>
      <c r="EM108" s="149"/>
      <c r="EN108" s="276" t="str">
        <f>IF(ISBLANK(ES3),"",SUMIF(ES12:ES90,"&gt;=0")/COUNTIF(ES12:ES90,"&gt;=0"))</f>
        <v/>
      </c>
      <c r="EO108" s="276"/>
      <c r="EP108" s="159"/>
      <c r="EQ108" s="159"/>
      <c r="ER108" s="160"/>
      <c r="ES108" s="161"/>
      <c r="ET108" s="149"/>
      <c r="EU108" s="276" t="str">
        <f>IF(ISBLANK(EZ3),"",SUMIF(EZ12:EZ90,"&gt;=0")/COUNTIF(EZ12:EZ90,"&gt;=0"))</f>
        <v/>
      </c>
      <c r="EV108" s="276"/>
      <c r="EW108" s="159"/>
      <c r="EX108" s="159"/>
      <c r="EY108" s="160"/>
      <c r="EZ108" s="161"/>
      <c r="FA108" s="149"/>
      <c r="FB108" s="276" t="str">
        <f>IF(ISBLANK(FG3),"",SUMIF(FG12:FG90,"&gt;=0")/COUNTIF(FG12:FG90,"&gt;=0"))</f>
        <v/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5" sqref="I15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225</v>
      </c>
      <c r="F2" s="67" t="s">
        <v>222</v>
      </c>
      <c r="G2" s="68" t="s">
        <v>221</v>
      </c>
      <c r="H2" s="68" t="s">
        <v>223</v>
      </c>
      <c r="I2" s="69" t="s">
        <v>224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Tipy!A42</f>
        <v>10</v>
      </c>
      <c r="D3" s="107" t="str">
        <f>IF(Tipy!B42="","",Tipy!B42)</f>
        <v>Marek Konečný</v>
      </c>
      <c r="E3" s="108">
        <f t="shared" ref="E3:E34" si="0">SUM(F3:J3)</f>
        <v>440</v>
      </c>
      <c r="F3" s="105">
        <f>IF(ISBLANK(Výsledky!$I$3),"-",SUM(K3:P3,R3,T3:U3,W3,Y3:AA3,AC3,AE3,AG3,AI3:AK3,AN3:AO3,AS3:AT3,AV3:AW3,AZ3,BB3:BC3,BE3:BF3,BH3,BJ3,BL3:BN3,BP3,BR3:BS3))</f>
        <v>200</v>
      </c>
      <c r="G3" s="90">
        <f>IF(ISBLANK(Výsledky!$BF$3),"-",SUM(Q3,V3,X3,S3,AB3,AD3,AU3,BA3,BG3,BI3,BO3,BQ3,BU3))</f>
        <v>240</v>
      </c>
      <c r="H3" s="90" t="str">
        <f>IF(ISBLANK(Výsledky!$FG$3),"-",SUM(AF3,AH3,AM3,AP3,AR3,AX3))</f>
        <v>-</v>
      </c>
      <c r="I3" s="93" t="str">
        <f>IF(ISBLANK(Výsledky!$GW$3),"-",SUM(AL3,AQ3,AY3,BD3,BK3,BT3))</f>
        <v>-</v>
      </c>
      <c r="J3" s="100" t="str">
        <f>IF(ISBLANK(Výsledky!$I$3),"",Výsledky!I48)</f>
        <v>-</v>
      </c>
      <c r="K3" s="101">
        <f>IF(ISBLANK(Výsledky!$P$3),"",Výsledky!P48)</f>
        <v>30</v>
      </c>
      <c r="L3" s="101">
        <f>IF(ISBLANK(Výsledky!$W$3),"",Výsledky!W48)</f>
        <v>30</v>
      </c>
      <c r="M3" s="101">
        <f>IF(ISBLANK(Výsledky!$AD$3),"",Výsledky!AD48)</f>
        <v>0</v>
      </c>
      <c r="N3" s="101">
        <f>IF(ISBLANK(Výsledky!$AK$3),"",Výsledky!AK48)</f>
        <v>40</v>
      </c>
      <c r="O3" s="101">
        <f>IF(ISBLANK(Výsledky!$AR$3),"",Výsledky!AR48)</f>
        <v>30</v>
      </c>
      <c r="P3" s="101" t="str">
        <f>IF(ISBLANK(Výsledky!$AY$3),"",Výsledky!AY48)</f>
        <v>-</v>
      </c>
      <c r="Q3" s="101">
        <f>IF(ISBLANK(Výsledky!$BF$3),"",Výsledky!BF48)</f>
        <v>50</v>
      </c>
      <c r="R3" s="101" t="str">
        <f>IF(ISBLANK(Výsledky!$BM$3),"",Výsledky!BM48)</f>
        <v/>
      </c>
      <c r="S3" s="101">
        <f>IF(ISBLANK(Výsledky!$BT$3),"",Výsledky!BT48)</f>
        <v>40</v>
      </c>
      <c r="T3" s="101" t="str">
        <f>IF(ISBLANK(Výsledky!$CA$3),"",Výsledky!CA48)</f>
        <v/>
      </c>
      <c r="U3" s="101">
        <f>IF(ISBLANK(Výsledky!$CH$3),"",Výsledky!CH48)</f>
        <v>0</v>
      </c>
      <c r="V3" s="101">
        <f>IF(ISBLANK(Výsledky!$CO$3),"",Výsledky!CO48)</f>
        <v>80</v>
      </c>
      <c r="W3" s="101">
        <f>IF(ISBLANK(Výsledky!$CV$3),"",Výsledky!CV48)</f>
        <v>0</v>
      </c>
      <c r="X3" s="101">
        <f>IF(ISBLANK(Výsledky!$DC$3),"",Výsledky!DC48)</f>
        <v>70</v>
      </c>
      <c r="Y3" s="101">
        <f>IF(ISBLANK(Výsledky!$DJ$3),"",Výsledky!DJ48)</f>
        <v>20</v>
      </c>
      <c r="Z3" s="101">
        <f>IF(ISBLANK(Výsledky!$DQ$3),"",Výsledky!DQ48)</f>
        <v>50</v>
      </c>
      <c r="AA3" s="101">
        <f>IF(ISBLANK(Výsledky!$DX$3),"",Výsledky!DX48)</f>
        <v>0</v>
      </c>
      <c r="AB3" s="101" t="str">
        <f>IF(ISBLANK(Výsledky!$EE$3),"",Výsledky!EE48)</f>
        <v/>
      </c>
      <c r="AC3" s="101" t="str">
        <f>IF(ISBLANK(Výsledky!$EL$3),"",Výsledky!EL48)</f>
        <v/>
      </c>
      <c r="AD3" s="101" t="str">
        <f>IF(ISBLANK(Výsledky!$ES$3),"",Výsledky!ES48)</f>
        <v/>
      </c>
      <c r="AE3" s="101" t="str">
        <f>IF(ISBLANK(Výsledky!$EZ$3),"",Výsledky!EZ48)</f>
        <v/>
      </c>
      <c r="AF3" s="101" t="str">
        <f>IF(ISBLANK(Výsledky!$FG$3),"",Výsledky!FG48)</f>
        <v/>
      </c>
      <c r="AG3" s="101" t="str">
        <f>IF(ISBLANK(Výsledky!$FN$3),"",Výsledky!FN48)</f>
        <v/>
      </c>
      <c r="AH3" s="101" t="str">
        <f>IF(ISBLANK(Výsledky!$FU$3),"",Výsledky!FU48)</f>
        <v/>
      </c>
      <c r="AI3" s="101" t="str">
        <f>IF(ISBLANK(Výsledky!$GB$3),"",Výsledky!GB48)</f>
        <v/>
      </c>
      <c r="AJ3" s="101" t="str">
        <f>IF(ISBLANK(Výsledky!$GI$3),"",Výsledky!GI48)</f>
        <v/>
      </c>
      <c r="AK3" s="101" t="str">
        <f>IF(ISBLANK(Výsledky!$GP$3),"",Výsledky!GP48)</f>
        <v/>
      </c>
      <c r="AL3" s="101" t="str">
        <f>IF(ISBLANK(Výsledky!$GW$3),"",Výsledky!GW48)</f>
        <v/>
      </c>
      <c r="AM3" s="101" t="str">
        <f>IF(ISBLANK(Výsledky!$HD$3),"",Výsledky!HD48)</f>
        <v/>
      </c>
      <c r="AN3" s="101" t="str">
        <f>IF(ISBLANK(Výsledky!$HK$3),"",Výsledky!HK48)</f>
        <v/>
      </c>
      <c r="AO3" s="101" t="str">
        <f>IF(ISBLANK(Výsledky!$HR$3),"",Výsledky!HR48)</f>
        <v/>
      </c>
      <c r="AP3" s="101" t="str">
        <f>IF(ISBLANK(Výsledky!$HY$3),"",Výsledky!HY48)</f>
        <v/>
      </c>
      <c r="AQ3" s="101" t="str">
        <f>IF(ISBLANK(Výsledky!$IF$3),"",Výsledky!IF48)</f>
        <v/>
      </c>
      <c r="AR3" s="101" t="str">
        <f>IF(ISBLANK(Výsledky!$IM$3),"",Výsledky!IM48)</f>
        <v/>
      </c>
      <c r="AS3" s="101" t="str">
        <f>IF(ISBLANK(Výsledky!$IT$3),"",Výsledky!IT48)</f>
        <v/>
      </c>
      <c r="AT3" s="101" t="str">
        <f>IF(ISBLANK(Výsledky!$JA$3),"",Výsledky!JA48)</f>
        <v/>
      </c>
      <c r="AU3" s="101" t="str">
        <f>IF(ISBLANK(Výsledky!$JH$3),"",Výsledky!JH48)</f>
        <v/>
      </c>
      <c r="AV3" s="101" t="str">
        <f>IF(ISBLANK(Výsledky!$JO$3),"",Výsledky!JO48)</f>
        <v/>
      </c>
      <c r="AW3" s="101" t="str">
        <f>IF(ISBLANK(Výsledky!$JV$3),"",Výsledky!JV48)</f>
        <v/>
      </c>
      <c r="AX3" s="101" t="str">
        <f>IF(ISBLANK(Výsledky!$KC$3),"",Výsledky!KC48)</f>
        <v/>
      </c>
      <c r="AY3" s="101" t="str">
        <f>IF(ISBLANK(Výsledky!$KJ$3),"",Výsledky!KJ48)</f>
        <v/>
      </c>
      <c r="AZ3" s="101" t="str">
        <f>IF(ISBLANK(Výsledky!$KQ$3),"",Výsledky!KQ48)</f>
        <v/>
      </c>
      <c r="BA3" s="101" t="str">
        <f>IF(ISBLANK(Výsledky!$KX$3),"",Výsledky!KX48)</f>
        <v/>
      </c>
      <c r="BB3" s="101" t="str">
        <f>IF(ISBLANK(Výsledky!$LE$3),"",Výsledky!LE48)</f>
        <v/>
      </c>
      <c r="BC3" s="101" t="str">
        <f>IF(ISBLANK(Výsledky!$LL$3),"",Výsledky!LL48)</f>
        <v/>
      </c>
      <c r="BD3" s="101" t="str">
        <f>IF(ISBLANK(Výsledky!$LS$3),"",Výsledky!LS48)</f>
        <v/>
      </c>
      <c r="BE3" s="101" t="str">
        <f>IF(ISBLANK(Výsledky!$LZ$3),"",Výsledky!LZ48)</f>
        <v/>
      </c>
      <c r="BF3" s="101" t="str">
        <f>IF(ISBLANK(Výsledky!$MG$3),"",Výsledky!MG48)</f>
        <v/>
      </c>
      <c r="BG3" s="101" t="str">
        <f>IF(ISBLANK(Výsledky!$MN$3),"",Výsledky!MN48)</f>
        <v/>
      </c>
      <c r="BH3" s="101" t="str">
        <f>IF(ISBLANK(Výsledky!$MU$3),"",Výsledky!MU48)</f>
        <v/>
      </c>
      <c r="BI3" s="101" t="str">
        <f>IF(ISBLANK(Výsledky!$NB$3),"",Výsledky!NB48)</f>
        <v/>
      </c>
      <c r="BJ3" s="101" t="str">
        <f>IF(ISBLANK(Výsledky!$NI$3),"",Výsledky!NI48)</f>
        <v/>
      </c>
      <c r="BK3" s="101" t="str">
        <f>IF(ISBLANK(Výsledky!$NP$3),"",Výsledky!NP48)</f>
        <v/>
      </c>
      <c r="BL3" s="101" t="str">
        <f>IF(ISBLANK(Výsledky!$NW$3),"",Výsledky!NW48)</f>
        <v/>
      </c>
      <c r="BM3" s="101" t="str">
        <f>IF(ISBLANK(Výsledky!$OD$3),"",Výsledky!OD48)</f>
        <v/>
      </c>
      <c r="BN3" s="101" t="str">
        <f>IF(ISBLANK(Výsledky!$OK$3),"",Výsledky!OK48)</f>
        <v/>
      </c>
      <c r="BO3" s="101" t="str">
        <f>IF(ISBLANK(Výsledky!$OR$3),"",Výsledky!OR48)</f>
        <v/>
      </c>
      <c r="BP3" s="101" t="str">
        <f>IF(ISBLANK(Výsledky!$OY$3),"",Výsledky!OY48)</f>
        <v/>
      </c>
      <c r="BQ3" s="101" t="str">
        <f>IF(ISBLANK(Výsledky!$PF$3),"",Výsledky!PF48)</f>
        <v/>
      </c>
      <c r="BR3" s="101" t="str">
        <f>IF(ISBLANK(Výsledky!$PM$3),"",Výsledky!PM48)</f>
        <v/>
      </c>
      <c r="BS3" s="101" t="str">
        <f>IF(ISBLANK(Výsledky!$PT$3),"",Výsledky!PT48)</f>
        <v/>
      </c>
      <c r="BT3" s="101" t="str">
        <f>IF(ISBLANK(Výsledky!$QA$3),"",Výsledky!QA48)</f>
        <v/>
      </c>
      <c r="BU3" s="102" t="str">
        <f>IF(ISBLANK(Výsledky!$QH$3),"",Výsledky!QH48)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Tipy!A67</f>
        <v>26</v>
      </c>
      <c r="D4" s="109" t="str">
        <f>IF(Tipy!B67="","",Tipy!B67)</f>
        <v>slaffko14</v>
      </c>
      <c r="E4" s="110">
        <f t="shared" si="0"/>
        <v>420</v>
      </c>
      <c r="F4" s="105">
        <f>IF(ISBLANK(Výsledky!$I$3),"-",SUM(K4:P4,R4,T4:U4,W4,Y4:AA4,AC4,AE4,AG4,AI4:AK4,AN4:AO4,AS4:AT4,AV4:AW4,AZ4,BB4:BC4,BE4:BF4,BH4,BJ4,BL4:BN4,BP4,BR4:BS4))</f>
        <v>250</v>
      </c>
      <c r="G4" s="90">
        <f>IF(ISBLANK(Výsledky!$BF$3),"-",SUM(Q4,V4,X4,S4,AB4,AD4,AU4,BA4,BG4,BI4,BO4,BQ4,BU4))</f>
        <v>150</v>
      </c>
      <c r="H4" s="90" t="str">
        <f>IF(ISBLANK(Výsledky!$FG$3),"-",SUM(AF4,AH4,AM4,AP4,AR4,AX4))</f>
        <v>-</v>
      </c>
      <c r="I4" s="93" t="str">
        <f>IF(ISBLANK(Výsledky!$GW$3),"-",SUM(AL4,AQ4,AY4,BD4,BK4,BT4))</f>
        <v>-</v>
      </c>
      <c r="J4" s="95">
        <f>IF(ISBLANK(Výsledky!$I$3),"",Výsledky!I73)</f>
        <v>20</v>
      </c>
      <c r="K4" s="92">
        <f>IF(ISBLANK(Výsledky!$P$3),"",Výsledky!P73)</f>
        <v>20</v>
      </c>
      <c r="L4" s="92">
        <f>IF(ISBLANK(Výsledky!$W$3),"",Výsledky!W73)</f>
        <v>20</v>
      </c>
      <c r="M4" s="92">
        <f>IF(ISBLANK(Výsledky!$AD$3),"",Výsledky!AD73)</f>
        <v>0</v>
      </c>
      <c r="N4" s="92">
        <f>IF(ISBLANK(Výsledky!$AK$3),"",Výsledky!AK73)</f>
        <v>20</v>
      </c>
      <c r="O4" s="92">
        <f>IF(ISBLANK(Výsledky!$AR$3),"",Výsledky!AR73)</f>
        <v>80</v>
      </c>
      <c r="P4" s="92">
        <f>IF(ISBLANK(Výsledky!$AY$3),"",Výsledky!AY73)</f>
        <v>10</v>
      </c>
      <c r="Q4" s="92">
        <f>IF(ISBLANK(Výsledky!$BF$3),"",Výsledky!BF73)</f>
        <v>20</v>
      </c>
      <c r="R4" s="92" t="str">
        <f>IF(ISBLANK(Výsledky!$BM$3),"",Výsledky!BM73)</f>
        <v/>
      </c>
      <c r="S4" s="92">
        <f>IF(ISBLANK(Výsledky!$BT$3),"",Výsledky!BT73)</f>
        <v>30</v>
      </c>
      <c r="T4" s="92" t="str">
        <f>IF(ISBLANK(Výsledky!$CA$3),"",Výsledky!CA73)</f>
        <v/>
      </c>
      <c r="U4" s="92">
        <f>IF(ISBLANK(Výsledky!$CH$3),"",Výsledky!CH73)</f>
        <v>0</v>
      </c>
      <c r="V4" s="92">
        <f>IF(ISBLANK(Výsledky!$CO$3),"",Výsledky!CO73)</f>
        <v>60</v>
      </c>
      <c r="W4" s="92">
        <f>IF(ISBLANK(Výsledky!$CV$3),"",Výsledky!CV73)</f>
        <v>20</v>
      </c>
      <c r="X4" s="92">
        <f>IF(ISBLANK(Výsledky!$DC$3),"",Výsledky!DC73)</f>
        <v>40</v>
      </c>
      <c r="Y4" s="92">
        <f>IF(ISBLANK(Výsledky!$DJ$3),"",Výsledky!DJ73)</f>
        <v>0</v>
      </c>
      <c r="Z4" s="92">
        <f>IF(ISBLANK(Výsledky!$DQ$3),"",Výsledky!DQ73)</f>
        <v>80</v>
      </c>
      <c r="AA4" s="92">
        <f>IF(ISBLANK(Výsledky!$DX$3),"",Výsledky!DX73)</f>
        <v>0</v>
      </c>
      <c r="AB4" s="92" t="str">
        <f>IF(ISBLANK(Výsledky!$EE$3),"",Výsledky!EE73)</f>
        <v/>
      </c>
      <c r="AC4" s="92" t="str">
        <f>IF(ISBLANK(Výsledky!$EL$3),"",Výsledky!EL73)</f>
        <v/>
      </c>
      <c r="AD4" s="92" t="str">
        <f>IF(ISBLANK(Výsledky!$ES$3),"",Výsledky!ES73)</f>
        <v/>
      </c>
      <c r="AE4" s="92" t="str">
        <f>IF(ISBLANK(Výsledky!$EZ$3),"",Výsledky!EZ73)</f>
        <v/>
      </c>
      <c r="AF4" s="92" t="str">
        <f>IF(ISBLANK(Výsledky!$FG$3),"",Výsledky!FG73)</f>
        <v/>
      </c>
      <c r="AG4" s="92" t="str">
        <f>IF(ISBLANK(Výsledky!$FN$3),"",Výsledky!FN73)</f>
        <v/>
      </c>
      <c r="AH4" s="92" t="str">
        <f>IF(ISBLANK(Výsledky!$FU$3),"",Výsledky!FU73)</f>
        <v/>
      </c>
      <c r="AI4" s="92" t="str">
        <f>IF(ISBLANK(Výsledky!$GB$3),"",Výsledky!GB73)</f>
        <v/>
      </c>
      <c r="AJ4" s="92" t="str">
        <f>IF(ISBLANK(Výsledky!$GI$3),"",Výsledky!GI73)</f>
        <v/>
      </c>
      <c r="AK4" s="92" t="str">
        <f>IF(ISBLANK(Výsledky!$GP$3),"",Výsledky!GP73)</f>
        <v/>
      </c>
      <c r="AL4" s="92" t="str">
        <f>IF(ISBLANK(Výsledky!$GW$3),"",Výsledky!GW73)</f>
        <v/>
      </c>
      <c r="AM4" s="92" t="str">
        <f>IF(ISBLANK(Výsledky!$HD$3),"",Výsledky!HD73)</f>
        <v/>
      </c>
      <c r="AN4" s="92" t="str">
        <f>IF(ISBLANK(Výsledky!$HK$3),"",Výsledky!HK73)</f>
        <v/>
      </c>
      <c r="AO4" s="92" t="str">
        <f>IF(ISBLANK(Výsledky!$HR$3),"",Výsledky!HR73)</f>
        <v/>
      </c>
      <c r="AP4" s="92" t="str">
        <f>IF(ISBLANK(Výsledky!$HY$3),"",Výsledky!HY73)</f>
        <v/>
      </c>
      <c r="AQ4" s="92" t="str">
        <f>IF(ISBLANK(Výsledky!$IF$3),"",Výsledky!IF73)</f>
        <v/>
      </c>
      <c r="AR4" s="92" t="str">
        <f>IF(ISBLANK(Výsledky!$IM$3),"",Výsledky!IM73)</f>
        <v/>
      </c>
      <c r="AS4" s="92" t="str">
        <f>IF(ISBLANK(Výsledky!$IT$3),"",Výsledky!IT73)</f>
        <v/>
      </c>
      <c r="AT4" s="92" t="str">
        <f>IF(ISBLANK(Výsledky!$JA$3),"",Výsledky!JA73)</f>
        <v/>
      </c>
      <c r="AU4" s="92" t="str">
        <f>IF(ISBLANK(Výsledky!$JH$3),"",Výsledky!JH73)</f>
        <v/>
      </c>
      <c r="AV4" s="92" t="str">
        <f>IF(ISBLANK(Výsledky!$JO$3),"",Výsledky!JO73)</f>
        <v/>
      </c>
      <c r="AW4" s="92" t="str">
        <f>IF(ISBLANK(Výsledky!$JV$3),"",Výsledky!JV73)</f>
        <v/>
      </c>
      <c r="AX4" s="92" t="str">
        <f>IF(ISBLANK(Výsledky!$KC$3),"",Výsledky!KC73)</f>
        <v/>
      </c>
      <c r="AY4" s="92" t="str">
        <f>IF(ISBLANK(Výsledky!$KJ$3),"",Výsledky!KJ73)</f>
        <v/>
      </c>
      <c r="AZ4" s="92" t="str">
        <f>IF(ISBLANK(Výsledky!$KQ$3),"",Výsledky!KQ73)</f>
        <v/>
      </c>
      <c r="BA4" s="92" t="str">
        <f>IF(ISBLANK(Výsledky!$KX$3),"",Výsledky!KX73)</f>
        <v/>
      </c>
      <c r="BB4" s="92" t="str">
        <f>IF(ISBLANK(Výsledky!$LE$3),"",Výsledky!LE73)</f>
        <v/>
      </c>
      <c r="BC4" s="92" t="str">
        <f>IF(ISBLANK(Výsledky!$LL$3),"",Výsledky!LL73)</f>
        <v/>
      </c>
      <c r="BD4" s="92" t="str">
        <f>IF(ISBLANK(Výsledky!$LS$3),"",Výsledky!LS73)</f>
        <v/>
      </c>
      <c r="BE4" s="92" t="str">
        <f>IF(ISBLANK(Výsledky!$LZ$3),"",Výsledky!LZ73)</f>
        <v/>
      </c>
      <c r="BF4" s="92" t="str">
        <f>IF(ISBLANK(Výsledky!$MG$3),"",Výsledky!MG73)</f>
        <v/>
      </c>
      <c r="BG4" s="92" t="str">
        <f>IF(ISBLANK(Výsledky!$MN$3),"",Výsledky!MN73)</f>
        <v/>
      </c>
      <c r="BH4" s="92" t="str">
        <f>IF(ISBLANK(Výsledky!$MU$3),"",Výsledky!MU73)</f>
        <v/>
      </c>
      <c r="BI4" s="92" t="str">
        <f>IF(ISBLANK(Výsledky!$NB$3),"",Výsledky!NB73)</f>
        <v/>
      </c>
      <c r="BJ4" s="92" t="str">
        <f>IF(ISBLANK(Výsledky!$NI$3),"",Výsledky!NI73)</f>
        <v/>
      </c>
      <c r="BK4" s="92" t="str">
        <f>IF(ISBLANK(Výsledky!$NP$3),"",Výsledky!NP73)</f>
        <v/>
      </c>
      <c r="BL4" s="92" t="str">
        <f>IF(ISBLANK(Výsledky!$NW$3),"",Výsledky!NW73)</f>
        <v/>
      </c>
      <c r="BM4" s="92" t="str">
        <f>IF(ISBLANK(Výsledky!$OD$3),"",Výsledky!OD73)</f>
        <v/>
      </c>
      <c r="BN4" s="92" t="str">
        <f>IF(ISBLANK(Výsledky!$OK$3),"",Výsledky!OK73)</f>
        <v/>
      </c>
      <c r="BO4" s="92" t="str">
        <f>IF(ISBLANK(Výsledky!$OR$3),"",Výsledky!OR73)</f>
        <v/>
      </c>
      <c r="BP4" s="92" t="str">
        <f>IF(ISBLANK(Výsledky!$OY$3),"",Výsledky!OY73)</f>
        <v/>
      </c>
      <c r="BQ4" s="92" t="str">
        <f>IF(ISBLANK(Výsledky!$PF$3),"",Výsledky!PF73)</f>
        <v/>
      </c>
      <c r="BR4" s="92" t="str">
        <f>IF(ISBLANK(Výsledky!$PM$3),"",Výsledky!PM73)</f>
        <v/>
      </c>
      <c r="BS4" s="92" t="str">
        <f>IF(ISBLANK(Výsledky!$PT$3),"",Výsledky!PT73)</f>
        <v/>
      </c>
      <c r="BT4" s="92" t="str">
        <f>IF(ISBLANK(Výsledky!$QA$3),"",Výsledky!QA73)</f>
        <v/>
      </c>
      <c r="BU4" s="96" t="str">
        <f>IF(ISBLANK(Výsledky!$QH$3),"",Výsledky!QH73)</f>
        <v/>
      </c>
      <c r="BV4" s="8"/>
      <c r="BW4" s="11"/>
      <c r="BX4" s="12" t="str">
        <f>IF(Tipy!B7="","",Tipy!B7)</f>
        <v>Alex LFC</v>
      </c>
      <c r="BY4" s="10">
        <f t="shared" ref="BY4:BY67" si="1">IF(ISBLANK(BX4),"",VLOOKUP(BX4,$J$83:$BV$161,65,FALSE))</f>
        <v>23</v>
      </c>
      <c r="BZ4" s="10">
        <f t="shared" ref="BZ4:BZ67" si="2">IF(ISBLANK(BX4),"",VLOOKUP(BX4,$K$83:$BV$161,64,FALSE))</f>
        <v>21</v>
      </c>
      <c r="CA4" s="10">
        <f t="shared" ref="CA4:CA67" si="3">IF(ISBLANK(BX4),"",VLOOKUP(BX4,$L$83:$BV$161,63,FALSE))</f>
        <v>27</v>
      </c>
      <c r="CB4" s="10">
        <f t="shared" ref="CB4:CB67" si="4">IF(ISBLANK(BX4),"",VLOOKUP(BX4,$M$83:$BV$161,62,FALSE))</f>
        <v>20</v>
      </c>
      <c r="CC4" s="10">
        <f t="shared" ref="CC4:CC67" si="5">IF(ISBLANK(BX4),"",VLOOKUP(BX4,$N$83:$BV$161,61,FALSE))</f>
        <v>23</v>
      </c>
      <c r="CD4" s="10">
        <f t="shared" ref="CD4:CD67" si="6">IF(ISBLANK(BX4),"",VLOOKUP(BX4,$O$83:$BV$161,60,FALSE))</f>
        <v>14</v>
      </c>
      <c r="CE4" s="10">
        <f t="shared" ref="CE4:CE67" si="7">IF(ISBLANK(BX4),"",VLOOKUP(BX4,$P$83:$BV$161,59,FALSE))</f>
        <v>15</v>
      </c>
      <c r="CF4" s="10">
        <f t="shared" ref="CF4:CF67" si="8">IF(ISBLANK(BX4),"",VLOOKUP(BX4,$Q$83:$BV$161,58,FALSE))</f>
        <v>16</v>
      </c>
      <c r="CG4" s="10" t="e">
        <f t="shared" ref="CG4:CG67" si="9">IF(ISBLANK(BX4),"",VLOOKUP(BX4,$R$83:$BV$161,57,FALSE))</f>
        <v>#N/A</v>
      </c>
      <c r="CH4" s="10" t="e">
        <f t="shared" ref="CH4:CH67" si="10">IF(ISBLANK(BX4),"",VLOOKUP(BX4,$S$83:$BV$161,56,FALSE))</f>
        <v>#N/A</v>
      </c>
      <c r="CI4" s="10" t="e">
        <f t="shared" ref="CI4:CI67" si="11">IF(ISBLANK(BX4),"",VLOOKUP(BX4,$T$83:$BV$161,55,FALSE))</f>
        <v>#N/A</v>
      </c>
      <c r="CJ4" s="10" t="e">
        <f t="shared" ref="CJ4:CJ67" si="12">IF(ISBLANK(BX4),"",VLOOKUP(BX4,$U$83:$BV$161,54,FALSE))</f>
        <v>#N/A</v>
      </c>
      <c r="CK4" s="10" t="e">
        <f t="shared" ref="CK4:CK67" si="13">IF(ISBLANK(BX4),"",VLOOKUP(BX4,$V$83:$BV$161,53,FALSE))</f>
        <v>#N/A</v>
      </c>
      <c r="CL4" s="10" t="e">
        <f t="shared" ref="CL4:CL67" si="14">IF(ISBLANK(BX4),"",VLOOKUP(BX4,$W$83:$BV$161,52,FALSE))</f>
        <v>#N/A</v>
      </c>
      <c r="CM4" s="10" t="e">
        <f t="shared" ref="CM4:CM67" si="15">IF(ISBLANK(BX4),"",VLOOKUP(BX4,$X$83:$BV$161,51,FALSE))</f>
        <v>#N/A</v>
      </c>
      <c r="CN4" s="10" t="e">
        <f t="shared" ref="CN4:CN67" si="16">IF(ISBLANK(BX4),"",VLOOKUP(BX4,$Y$83:$BV$161,50,FALSE))</f>
        <v>#N/A</v>
      </c>
      <c r="CO4" s="10" t="e">
        <f t="shared" ref="CO4:CO67" si="17">IF(ISBLANK(BX4),"",VLOOKUP(BX4,$Z$83:$BV$161,49,FALSE))</f>
        <v>#N/A</v>
      </c>
      <c r="CP4" s="10" t="e">
        <f t="shared" ref="CP4:CP67" si="18">IF(ISBLANK(BX4),"",VLOOKUP(BX4,$AA$83:$BV$161,48,FALSE))</f>
        <v>#N/A</v>
      </c>
      <c r="CQ4" s="10" t="e">
        <f t="shared" ref="CQ4:CQ67" si="19">IF(ISBLANK(BX4),"",VLOOKUP(BX4,$AB$83:$BV$161,47,FALSE))</f>
        <v>#N/A</v>
      </c>
      <c r="CR4" s="10" t="e">
        <f t="shared" ref="CR4:CR67" si="20">IF(ISBLANK(BX4),"",VLOOKUP(BX4,$AC$83:$BV$161,46,FALSE))</f>
        <v>#N/A</v>
      </c>
      <c r="CS4" s="10" t="e">
        <f t="shared" ref="CS4:CS67" si="21">IF(ISBLANK(BX4),"",VLOOKUP(BX4,$AD$83:$BV$161,45,FALSE))</f>
        <v>#N/A</v>
      </c>
      <c r="CT4" s="10" t="e">
        <f t="shared" ref="CT4:CT67" si="22">IF(ISBLANK(BX4),"",VLOOKUP(BX4,$AE$83:$BV$161,44,FALSE))</f>
        <v>#N/A</v>
      </c>
      <c r="CU4" s="10" t="e">
        <f t="shared" ref="CU4:CU67" si="23">IF(ISBLANK(BX4),"",VLOOKUP(BX4,$AF$83:$BV$161,43,FALSE))</f>
        <v>#N/A</v>
      </c>
      <c r="CV4" s="10" t="e">
        <f t="shared" ref="CV4:CV67" si="24">IF(ISBLANK(BX4),"",VLOOKUP(BX4,$AG$83:$BV$161,42,FALSE))</f>
        <v>#N/A</v>
      </c>
      <c r="CW4" s="10" t="e">
        <f t="shared" ref="CW4:CW67" si="25">IF(ISBLANK(BX4),"",VLOOKUP(BX4,$AH$83:$BV$161,41,FALSE))</f>
        <v>#N/A</v>
      </c>
      <c r="CX4" s="10" t="e">
        <f t="shared" ref="CX4:CX67" si="26">IF(ISBLANK(BX4),"",VLOOKUP(BX4,$AI$83:$BV$161,40,FALSE))</f>
        <v>#N/A</v>
      </c>
      <c r="CY4" s="10" t="e">
        <f t="shared" ref="CY4:CY67" si="27">IF(ISBLANK(BX4),"",VLOOKUP(BX4,$AJ$83:$BV$161,39,FALSE))</f>
        <v>#N/A</v>
      </c>
      <c r="CZ4" s="10" t="e">
        <f t="shared" ref="CZ4:CZ67" si="28">IF(ISBLANK(BX4),"",VLOOKUP(BX4,$AK$83:$BV$161,38,FALSE))</f>
        <v>#N/A</v>
      </c>
      <c r="DA4" s="10" t="e">
        <f t="shared" ref="DA4:DA67" si="29">IF(ISBLANK(BX4),"",VLOOKUP(BX4,$AL$83:$BV$161,37,FALSE))</f>
        <v>#N/A</v>
      </c>
      <c r="DB4" s="10" t="e">
        <f t="shared" ref="DB4:DB67" si="30">IF(ISBLANK(BX4),"",VLOOKUP(BX4,$AM$83:$BV$161,36,FALSE))</f>
        <v>#N/A</v>
      </c>
      <c r="DC4" s="10" t="e">
        <f t="shared" ref="DC4:DC67" si="31">IF(ISBLANK(BX4),"",VLOOKUP(BX4,$AN$83:$BV$161,35,FALSE))</f>
        <v>#N/A</v>
      </c>
      <c r="DD4" s="10" t="e">
        <f t="shared" ref="DD4:DD67" si="32">IF(ISBLANK(BX4),"",VLOOKUP(BX4,$AO$83:$BV$161,34,FALSE))</f>
        <v>#N/A</v>
      </c>
      <c r="DE4" s="10" t="e">
        <f t="shared" ref="DE4:DE67" si="33">IF(ISBLANK(BX4),"",VLOOKUP(BX4,$AP$83:$BV$161,33,FALSE))</f>
        <v>#N/A</v>
      </c>
      <c r="DF4" s="10" t="e">
        <f t="shared" ref="DF4:DF67" si="34">IF(ISBLANK(BX4),"",VLOOKUP(BX4,$AQ$83:$BV$161,32,FALSE))</f>
        <v>#N/A</v>
      </c>
      <c r="DG4" s="10" t="e">
        <f t="shared" ref="DG4:DG67" si="35">IF(ISBLANK(BX4),"",VLOOKUP(BX4,$AR$83:$BV$161,31,FALSE))</f>
        <v>#N/A</v>
      </c>
      <c r="DH4" s="10" t="e">
        <f t="shared" ref="DH4:DH67" si="36">IF(ISBLANK(BX4),"",VLOOKUP(BX4,$AS$83:$BV$161,30,FALSE))</f>
        <v>#N/A</v>
      </c>
      <c r="DI4" s="10" t="e">
        <f t="shared" ref="DI4:DI67" si="37">IF(ISBLANK(BX4),"",VLOOKUP(BX4,$AT$83:$BV$161,29,FALSE))</f>
        <v>#N/A</v>
      </c>
      <c r="DJ4" s="10" t="e">
        <f t="shared" ref="DJ4:DJ67" si="38">IF(ISBLANK(BX4),"",VLOOKUP(BX4,$AU$83:$BV$161,28,FALSE))</f>
        <v>#N/A</v>
      </c>
      <c r="DK4" s="10" t="e">
        <f t="shared" ref="DK4:DK67" si="39">IF(ISBLANK(BX4),"",VLOOKUP(BX4,$AV$83:$BV$161,27,FALSE))</f>
        <v>#N/A</v>
      </c>
      <c r="DL4" s="10" t="e">
        <f t="shared" ref="DL4:DL67" si="40">IF(ISBLANK(BX4),"",VLOOKUP(BX4,$AW$83:$BV$161,26,FALSE))</f>
        <v>#N/A</v>
      </c>
      <c r="DM4" s="10" t="e">
        <f t="shared" ref="DM4:DM67" si="41">IF(ISBLANK(BX4),"",VLOOKUP(BX4,$AX$83:$BV$161,25,FALSE))</f>
        <v>#N/A</v>
      </c>
      <c r="DN4" s="10" t="e">
        <f t="shared" ref="DN4:DN67" si="42">IF(ISBLANK(BX4),"",VLOOKUP(BX4,$AY$83:$BV$161,24,FALSE))</f>
        <v>#N/A</v>
      </c>
      <c r="DO4" s="10" t="e">
        <f t="shared" ref="DO4:DO67" si="43">IF(ISBLANK(BX4),"",VLOOKUP(BX4,$AZ$83:$BV$161,23,FALSE))</f>
        <v>#N/A</v>
      </c>
      <c r="DP4" s="10" t="e">
        <f t="shared" ref="DP4:DP67" si="44">IF(ISBLANK(BX4),"",VLOOKUP(BX4,$BA$83:$BV$161,22,FALSE))</f>
        <v>#N/A</v>
      </c>
      <c r="DQ4" s="10" t="e">
        <f t="shared" ref="DQ4:DQ67" si="45">IF(ISBLANK(BX4),"",VLOOKUP(BX4,$BB$83:$BV$161,21,FALSE))</f>
        <v>#N/A</v>
      </c>
      <c r="DR4" s="10" t="e">
        <f t="shared" ref="DR4:DR67" si="46">IF(ISBLANK(BX4),"",VLOOKUP(BX4,$BC$83:$BV$161,20,FALSE))</f>
        <v>#N/A</v>
      </c>
      <c r="DS4" s="10" t="e">
        <f t="shared" ref="DS4:DS67" si="47">IF(ISBLANK(BX4),"",VLOOKUP(BX4,$BD$83:$BV$161,19,FALSE))</f>
        <v>#N/A</v>
      </c>
      <c r="DT4" s="10" t="e">
        <f t="shared" ref="DT4:DT67" si="48">IF(ISBLANK(BX4),"",VLOOKUP(BX4,$BE$83:$BV$161,18,FALSE))</f>
        <v>#N/A</v>
      </c>
      <c r="DU4" s="10" t="e">
        <f t="shared" ref="DU4:DU67" si="49">IF(ISBLANK(BX4),"",VLOOKUP(BX4,$BF$83:$BV$161,17,FALSE))</f>
        <v>#N/A</v>
      </c>
      <c r="DV4" s="10" t="e">
        <f t="shared" ref="DV4:DV67" si="50">IF(ISBLANK(BX4),"",VLOOKUP(BX4,$BG$83:$BV$161,16,FALSE))</f>
        <v>#N/A</v>
      </c>
      <c r="DW4" s="10" t="e">
        <f t="shared" ref="DW4:DW67" si="51">IF(ISBLANK(BX4),"",VLOOKUP(BX4,$BH$83:$BV$161,15,FALSE))</f>
        <v>#N/A</v>
      </c>
      <c r="DX4" s="10" t="e">
        <f t="shared" ref="DX4:DX67" si="52">IF(ISBLANK(BX4),"",VLOOKUP(BX4,$BI$83:$BV$161,14,FALSE))</f>
        <v>#N/A</v>
      </c>
      <c r="DY4" s="10" t="e">
        <f t="shared" ref="DY4:DY67" si="53">IF(ISBLANK(BX4),"",VLOOKUP(BX4,$BJ$83:$BV$161,13,FALSE))</f>
        <v>#N/A</v>
      </c>
      <c r="DZ4" s="10" t="e">
        <f t="shared" ref="DZ4:DZ67" si="54">IF(ISBLANK(BX4),"",VLOOKUP(BX4,$BK$83:$BV$161,12,FALSE))</f>
        <v>#N/A</v>
      </c>
      <c r="EA4" s="10" t="e">
        <f t="shared" ref="EA4:EA67" si="55">IF(ISBLANK(BX4),"",VLOOKUP(BX4,$BL$83:$BV$161,11,FALSE))</f>
        <v>#N/A</v>
      </c>
      <c r="EB4" s="10" t="e">
        <f t="shared" ref="EB4:EB67" si="56">IF(ISBLANK(BX4),"",VLOOKUP(BX4,$BM$83:$BV$161,10,FALSE))</f>
        <v>#N/A</v>
      </c>
      <c r="EC4" s="10" t="e">
        <f t="shared" ref="EC4:EC67" si="57">IF(ISBLANK(BX4),"",VLOOKUP(BX4,$BN$83:$BV$161,9,FALSE))</f>
        <v>#N/A</v>
      </c>
      <c r="ED4" s="10" t="e">
        <f t="shared" ref="ED4:ED67" si="58">IF(ISBLANK(BX4),"",VLOOKUP(BX4,$BO$83:$BV$161,8,FALSE))</f>
        <v>#N/A</v>
      </c>
      <c r="EE4" s="10" t="e">
        <f t="shared" ref="EE4:EE67" si="59">IF(ISBLANK(BX4),"",VLOOKUP(BX4,$BP$83:$BV$161,7,FALSE))</f>
        <v>#N/A</v>
      </c>
      <c r="EF4" s="10" t="e">
        <f t="shared" ref="EF4:EF67" si="60">IF(ISBLANK(BX4),"",VLOOKUP(BX4,$BQ$83:$BV$161,6,FALSE))</f>
        <v>#N/A</v>
      </c>
      <c r="EG4" s="10" t="e">
        <f t="shared" ref="EG4:EG67" si="61">IF(ISBLANK(BX4),"",VLOOKUP(BX4,$BR$83:$BV$161,5,FALSE))</f>
        <v>#N/A</v>
      </c>
      <c r="EH4" s="10" t="e">
        <f t="shared" ref="EH4:EH67" si="62">IF(ISBLANK(BX4),"",VLOOKUP(BX4,$BS$83:$BV$161,4,FALSE))</f>
        <v>#N/A</v>
      </c>
      <c r="EI4" s="10" t="e">
        <f t="shared" ref="EI4:EI67" si="63">IF(ISBLANK(BX4),"",VLOOKUP(BX4,$BT$83:$BV$161,3,FALSE))</f>
        <v>#N/A</v>
      </c>
      <c r="EJ4" s="10" t="e">
        <f t="shared" ref="EJ4:EJ67" si="64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Tipy!A58</f>
        <v>6</v>
      </c>
      <c r="D5" s="109" t="str">
        <f>IF(Tipy!B58="","",Tipy!B58)</f>
        <v>Peter Čička</v>
      </c>
      <c r="E5" s="110">
        <f t="shared" si="0"/>
        <v>410</v>
      </c>
      <c r="F5" s="105">
        <f>IF(ISBLANK(Výsledky!$I$3),"-",SUM(K5:P5,R5,T5:U5,W5,Y5:AA5,AC5,AE5,AG5,AI5:AK5,AN5:AO5,AS5:AT5,AV5:AW5,AZ5,BB5:BC5,BE5:BF5,BH5,BJ5,BL5:BN5,BP5,BR5:BS5))</f>
        <v>200</v>
      </c>
      <c r="G5" s="90">
        <f>IF(ISBLANK(Výsledky!$BF$3),"-",SUM(Q5,V5,X5,S5,AB5,AD5,AU5,BA5,BG5,BI5,BO5,BQ5,BU5))</f>
        <v>160</v>
      </c>
      <c r="H5" s="90" t="str">
        <f>IF(ISBLANK(Výsledky!$FG$3),"-",SUM(AF5,AH5,AM5,AP5,AR5,AX5))</f>
        <v>-</v>
      </c>
      <c r="I5" s="93" t="str">
        <f>IF(ISBLANK(Výsledky!$GW$3),"-",SUM(AL5,AQ5,AY5,BD5,BK5,BT5))</f>
        <v>-</v>
      </c>
      <c r="J5" s="95">
        <f>IF(ISBLANK(Výsledky!$I$3),"",Výsledky!I64)</f>
        <v>50</v>
      </c>
      <c r="K5" s="92">
        <f>IF(ISBLANK(Výsledky!$P$3),"",Výsledky!P64)</f>
        <v>20</v>
      </c>
      <c r="L5" s="92">
        <f>IF(ISBLANK(Výsledky!$W$3),"",Výsledky!W64)</f>
        <v>0</v>
      </c>
      <c r="M5" s="92">
        <f>IF(ISBLANK(Výsledky!$AD$3),"",Výsledky!AD64)</f>
        <v>20</v>
      </c>
      <c r="N5" s="92">
        <f>IF(ISBLANK(Výsledky!$AK$3),"",Výsledky!AK64)</f>
        <v>20</v>
      </c>
      <c r="O5" s="92">
        <f>IF(ISBLANK(Výsledky!$AR$3),"",Výsledky!AR64)</f>
        <v>50</v>
      </c>
      <c r="P5" s="92">
        <f>IF(ISBLANK(Výsledky!$AY$3),"",Výsledky!AY64)</f>
        <v>0</v>
      </c>
      <c r="Q5" s="92">
        <f>IF(ISBLANK(Výsledky!$BF$3),"",Výsledky!BF64)</f>
        <v>20</v>
      </c>
      <c r="R5" s="92" t="str">
        <f>IF(ISBLANK(Výsledky!$BM$3),"",Výsledky!BM64)</f>
        <v/>
      </c>
      <c r="S5" s="92">
        <f>IF(ISBLANK(Výsledky!$BT$3),"",Výsledky!BT64)</f>
        <v>40</v>
      </c>
      <c r="T5" s="92" t="str">
        <f>IF(ISBLANK(Výsledky!$CA$3),"",Výsledky!CA64)</f>
        <v/>
      </c>
      <c r="U5" s="92">
        <f>IF(ISBLANK(Výsledky!$CH$3),"",Výsledky!CH64)</f>
        <v>10</v>
      </c>
      <c r="V5" s="92">
        <f>IF(ISBLANK(Výsledky!$CO$3),"",Výsledky!CO64)</f>
        <v>40</v>
      </c>
      <c r="W5" s="92">
        <f>IF(ISBLANK(Výsledky!$CV$3),"",Výsledky!CV64)</f>
        <v>0</v>
      </c>
      <c r="X5" s="92">
        <f>IF(ISBLANK(Výsledky!$DC$3),"",Výsledky!DC64)</f>
        <v>60</v>
      </c>
      <c r="Y5" s="92">
        <f>IF(ISBLANK(Výsledky!$DJ$3),"",Výsledky!DJ64)</f>
        <v>60</v>
      </c>
      <c r="Z5" s="92">
        <f>IF(ISBLANK(Výsledky!$DQ$3),"",Výsledky!DQ64)</f>
        <v>20</v>
      </c>
      <c r="AA5" s="92">
        <f>IF(ISBLANK(Výsledky!$DX$3),"",Výsledky!DX64)</f>
        <v>0</v>
      </c>
      <c r="AB5" s="92" t="str">
        <f>IF(ISBLANK(Výsledky!$EE$3),"",Výsledky!EE64)</f>
        <v/>
      </c>
      <c r="AC5" s="92" t="str">
        <f>IF(ISBLANK(Výsledky!$EL$3),"",Výsledky!EL64)</f>
        <v/>
      </c>
      <c r="AD5" s="92" t="str">
        <f>IF(ISBLANK(Výsledky!$ES$3),"",Výsledky!ES64)</f>
        <v/>
      </c>
      <c r="AE5" s="92" t="str">
        <f>IF(ISBLANK(Výsledky!$EZ$3),"",Výsledky!EZ64)</f>
        <v/>
      </c>
      <c r="AF5" s="92" t="str">
        <f>IF(ISBLANK(Výsledky!$FG$3),"",Výsledky!FG64)</f>
        <v/>
      </c>
      <c r="AG5" s="92" t="str">
        <f>IF(ISBLANK(Výsledky!$FN$3),"",Výsledky!FN64)</f>
        <v/>
      </c>
      <c r="AH5" s="92" t="str">
        <f>IF(ISBLANK(Výsledky!$FU$3),"",Výsledky!FU64)</f>
        <v/>
      </c>
      <c r="AI5" s="92" t="str">
        <f>IF(ISBLANK(Výsledky!$GB$3),"",Výsledky!GB64)</f>
        <v/>
      </c>
      <c r="AJ5" s="92" t="str">
        <f>IF(ISBLANK(Výsledky!$GI$3),"",Výsledky!GI64)</f>
        <v/>
      </c>
      <c r="AK5" s="92" t="str">
        <f>IF(ISBLANK(Výsledky!$GP$3),"",Výsledky!GP64)</f>
        <v/>
      </c>
      <c r="AL5" s="92" t="str">
        <f>IF(ISBLANK(Výsledky!$GW$3),"",Výsledky!GW64)</f>
        <v/>
      </c>
      <c r="AM5" s="92" t="str">
        <f>IF(ISBLANK(Výsledky!$HD$3),"",Výsledky!HD64)</f>
        <v/>
      </c>
      <c r="AN5" s="92" t="str">
        <f>IF(ISBLANK(Výsledky!$HK$3),"",Výsledky!HK64)</f>
        <v/>
      </c>
      <c r="AO5" s="92" t="str">
        <f>IF(ISBLANK(Výsledky!$HR$3),"",Výsledky!HR64)</f>
        <v/>
      </c>
      <c r="AP5" s="92" t="str">
        <f>IF(ISBLANK(Výsledky!$HY$3),"",Výsledky!HY64)</f>
        <v/>
      </c>
      <c r="AQ5" s="92" t="str">
        <f>IF(ISBLANK(Výsledky!$IF$3),"",Výsledky!IF64)</f>
        <v/>
      </c>
      <c r="AR5" s="92" t="str">
        <f>IF(ISBLANK(Výsledky!$IM$3),"",Výsledky!IM64)</f>
        <v/>
      </c>
      <c r="AS5" s="92" t="str">
        <f>IF(ISBLANK(Výsledky!$IT$3),"",Výsledky!IT64)</f>
        <v/>
      </c>
      <c r="AT5" s="92" t="str">
        <f>IF(ISBLANK(Výsledky!$JA$3),"",Výsledky!JA64)</f>
        <v/>
      </c>
      <c r="AU5" s="92" t="str">
        <f>IF(ISBLANK(Výsledky!$JH$3),"",Výsledky!JH64)</f>
        <v/>
      </c>
      <c r="AV5" s="92" t="str">
        <f>IF(ISBLANK(Výsledky!$JO$3),"",Výsledky!JO64)</f>
        <v/>
      </c>
      <c r="AW5" s="92" t="str">
        <f>IF(ISBLANK(Výsledky!$JV$3),"",Výsledky!JV64)</f>
        <v/>
      </c>
      <c r="AX5" s="92" t="str">
        <f>IF(ISBLANK(Výsledky!$KC$3),"",Výsledky!KC64)</f>
        <v/>
      </c>
      <c r="AY5" s="92" t="str">
        <f>IF(ISBLANK(Výsledky!$KJ$3),"",Výsledky!KJ64)</f>
        <v/>
      </c>
      <c r="AZ5" s="92" t="str">
        <f>IF(ISBLANK(Výsledky!$KQ$3),"",Výsledky!KQ64)</f>
        <v/>
      </c>
      <c r="BA5" s="92" t="str">
        <f>IF(ISBLANK(Výsledky!$KX$3),"",Výsledky!KX64)</f>
        <v/>
      </c>
      <c r="BB5" s="92" t="str">
        <f>IF(ISBLANK(Výsledky!$LE$3),"",Výsledky!LE64)</f>
        <v/>
      </c>
      <c r="BC5" s="92" t="str">
        <f>IF(ISBLANK(Výsledky!$LL$3),"",Výsledky!LL64)</f>
        <v/>
      </c>
      <c r="BD5" s="92" t="str">
        <f>IF(ISBLANK(Výsledky!$LS$3),"",Výsledky!LS64)</f>
        <v/>
      </c>
      <c r="BE5" s="92" t="str">
        <f>IF(ISBLANK(Výsledky!$LZ$3),"",Výsledky!LZ64)</f>
        <v/>
      </c>
      <c r="BF5" s="92" t="str">
        <f>IF(ISBLANK(Výsledky!$MG$3),"",Výsledky!MG64)</f>
        <v/>
      </c>
      <c r="BG5" s="92" t="str">
        <f>IF(ISBLANK(Výsledky!$MN$3),"",Výsledky!MN64)</f>
        <v/>
      </c>
      <c r="BH5" s="92" t="str">
        <f>IF(ISBLANK(Výsledky!$MU$3),"",Výsledky!MU64)</f>
        <v/>
      </c>
      <c r="BI5" s="92" t="str">
        <f>IF(ISBLANK(Výsledky!$NB$3),"",Výsledky!NB64)</f>
        <v/>
      </c>
      <c r="BJ5" s="92" t="str">
        <f>IF(ISBLANK(Výsledky!$NI$3),"",Výsledky!NI64)</f>
        <v/>
      </c>
      <c r="BK5" s="92" t="str">
        <f>IF(ISBLANK(Výsledky!$NP$3),"",Výsledky!NP64)</f>
        <v/>
      </c>
      <c r="BL5" s="92" t="str">
        <f>IF(ISBLANK(Výsledky!$NW$3),"",Výsledky!NW64)</f>
        <v/>
      </c>
      <c r="BM5" s="92" t="str">
        <f>IF(ISBLANK(Výsledky!$OD$3),"",Výsledky!OD64)</f>
        <v/>
      </c>
      <c r="BN5" s="92" t="str">
        <f>IF(ISBLANK(Výsledky!$OK$3),"",Výsledky!OK64)</f>
        <v/>
      </c>
      <c r="BO5" s="92" t="str">
        <f>IF(ISBLANK(Výsledky!$OR$3),"",Výsledky!OR64)</f>
        <v/>
      </c>
      <c r="BP5" s="92" t="str">
        <f>IF(ISBLANK(Výsledky!$OY$3),"",Výsledky!OY64)</f>
        <v/>
      </c>
      <c r="BQ5" s="92" t="str">
        <f>IF(ISBLANK(Výsledky!$PF$3),"",Výsledky!PF64)</f>
        <v/>
      </c>
      <c r="BR5" s="92" t="str">
        <f>IF(ISBLANK(Výsledky!$PM$3),"",Výsledky!PM64)</f>
        <v/>
      </c>
      <c r="BS5" s="92" t="str">
        <f>IF(ISBLANK(Výsledky!$PT$3),"",Výsledky!PT64)</f>
        <v/>
      </c>
      <c r="BT5" s="92" t="str">
        <f>IF(ISBLANK(Výsledky!$QA$3),"",Výsledky!QA64)</f>
        <v/>
      </c>
      <c r="BU5" s="96" t="str">
        <f>IF(ISBLANK(Výsledky!$QH$3),"",Výsledky!QH64)</f>
        <v/>
      </c>
      <c r="BV5" s="8"/>
      <c r="BW5" s="11"/>
      <c r="BX5" s="12" t="str">
        <f>IF(Tipy!B8="","",Tipy!B8)</f>
        <v>Arnošt</v>
      </c>
      <c r="BY5" s="10">
        <f t="shared" si="1"/>
        <v>62</v>
      </c>
      <c r="BZ5" s="10">
        <f t="shared" si="2"/>
        <v>63</v>
      </c>
      <c r="CA5" s="10">
        <f t="shared" si="3"/>
        <v>40</v>
      </c>
      <c r="CB5" s="10">
        <f t="shared" si="4"/>
        <v>40</v>
      </c>
      <c r="CC5" s="10">
        <f t="shared" si="5"/>
        <v>56</v>
      </c>
      <c r="CD5" s="10">
        <f t="shared" si="6"/>
        <v>64</v>
      </c>
      <c r="CE5" s="10">
        <f t="shared" si="7"/>
        <v>64</v>
      </c>
      <c r="CF5" s="10">
        <f t="shared" si="8"/>
        <v>65</v>
      </c>
      <c r="CG5" s="10" t="e">
        <f t="shared" si="9"/>
        <v>#N/A</v>
      </c>
      <c r="CH5" s="10" t="e">
        <f t="shared" si="10"/>
        <v>#N/A</v>
      </c>
      <c r="CI5" s="10" t="e">
        <f t="shared" si="11"/>
        <v>#N/A</v>
      </c>
      <c r="CJ5" s="10" t="e">
        <f t="shared" si="12"/>
        <v>#N/A</v>
      </c>
      <c r="CK5" s="10" t="e">
        <f t="shared" si="13"/>
        <v>#N/A</v>
      </c>
      <c r="CL5" s="10" t="e">
        <f t="shared" si="14"/>
        <v>#N/A</v>
      </c>
      <c r="CM5" s="10" t="e">
        <f t="shared" si="15"/>
        <v>#N/A</v>
      </c>
      <c r="CN5" s="10" t="e">
        <f t="shared" si="16"/>
        <v>#N/A</v>
      </c>
      <c r="CO5" s="10" t="e">
        <f t="shared" si="17"/>
        <v>#N/A</v>
      </c>
      <c r="CP5" s="10" t="e">
        <f t="shared" si="18"/>
        <v>#N/A</v>
      </c>
      <c r="CQ5" s="10" t="e">
        <f t="shared" si="19"/>
        <v>#N/A</v>
      </c>
      <c r="CR5" s="10" t="e">
        <f t="shared" si="20"/>
        <v>#N/A</v>
      </c>
      <c r="CS5" s="10" t="e">
        <f t="shared" si="21"/>
        <v>#N/A</v>
      </c>
      <c r="CT5" s="10" t="e">
        <f t="shared" si="22"/>
        <v>#N/A</v>
      </c>
      <c r="CU5" s="10" t="e">
        <f t="shared" si="23"/>
        <v>#N/A</v>
      </c>
      <c r="CV5" s="10" t="e">
        <f t="shared" si="24"/>
        <v>#N/A</v>
      </c>
      <c r="CW5" s="10" t="e">
        <f t="shared" si="25"/>
        <v>#N/A</v>
      </c>
      <c r="CX5" s="10" t="e">
        <f t="shared" si="26"/>
        <v>#N/A</v>
      </c>
      <c r="CY5" s="10" t="e">
        <f t="shared" si="27"/>
        <v>#N/A</v>
      </c>
      <c r="CZ5" s="10" t="e">
        <f t="shared" si="28"/>
        <v>#N/A</v>
      </c>
      <c r="DA5" s="10" t="e">
        <f t="shared" si="29"/>
        <v>#N/A</v>
      </c>
      <c r="DB5" s="10" t="e">
        <f t="shared" si="30"/>
        <v>#N/A</v>
      </c>
      <c r="DC5" s="10" t="e">
        <f t="shared" si="31"/>
        <v>#N/A</v>
      </c>
      <c r="DD5" s="10" t="e">
        <f t="shared" si="32"/>
        <v>#N/A</v>
      </c>
      <c r="DE5" s="10" t="e">
        <f t="shared" si="33"/>
        <v>#N/A</v>
      </c>
      <c r="DF5" s="10" t="e">
        <f t="shared" si="34"/>
        <v>#N/A</v>
      </c>
      <c r="DG5" s="10" t="e">
        <f t="shared" si="35"/>
        <v>#N/A</v>
      </c>
      <c r="DH5" s="10" t="e">
        <f t="shared" si="36"/>
        <v>#N/A</v>
      </c>
      <c r="DI5" s="10" t="e">
        <f t="shared" si="37"/>
        <v>#N/A</v>
      </c>
      <c r="DJ5" s="10" t="e">
        <f t="shared" si="38"/>
        <v>#N/A</v>
      </c>
      <c r="DK5" s="10" t="e">
        <f t="shared" si="39"/>
        <v>#N/A</v>
      </c>
      <c r="DL5" s="10" t="e">
        <f t="shared" si="40"/>
        <v>#N/A</v>
      </c>
      <c r="DM5" s="10" t="e">
        <f t="shared" si="41"/>
        <v>#N/A</v>
      </c>
      <c r="DN5" s="10" t="e">
        <f t="shared" si="42"/>
        <v>#N/A</v>
      </c>
      <c r="DO5" s="10" t="e">
        <f t="shared" si="43"/>
        <v>#N/A</v>
      </c>
      <c r="DP5" s="10" t="e">
        <f t="shared" si="44"/>
        <v>#N/A</v>
      </c>
      <c r="DQ5" s="10" t="e">
        <f t="shared" si="45"/>
        <v>#N/A</v>
      </c>
      <c r="DR5" s="10" t="e">
        <f t="shared" si="46"/>
        <v>#N/A</v>
      </c>
      <c r="DS5" s="10" t="e">
        <f t="shared" si="47"/>
        <v>#N/A</v>
      </c>
      <c r="DT5" s="10" t="e">
        <f t="shared" si="48"/>
        <v>#N/A</v>
      </c>
      <c r="DU5" s="10" t="e">
        <f t="shared" si="49"/>
        <v>#N/A</v>
      </c>
      <c r="DV5" s="10" t="e">
        <f t="shared" si="50"/>
        <v>#N/A</v>
      </c>
      <c r="DW5" s="10" t="e">
        <f t="shared" si="51"/>
        <v>#N/A</v>
      </c>
      <c r="DX5" s="10" t="e">
        <f t="shared" si="52"/>
        <v>#N/A</v>
      </c>
      <c r="DY5" s="10" t="e">
        <f t="shared" si="53"/>
        <v>#N/A</v>
      </c>
      <c r="DZ5" s="10" t="e">
        <f t="shared" si="54"/>
        <v>#N/A</v>
      </c>
      <c r="EA5" s="10" t="e">
        <f t="shared" si="55"/>
        <v>#N/A</v>
      </c>
      <c r="EB5" s="10" t="e">
        <f t="shared" si="56"/>
        <v>#N/A</v>
      </c>
      <c r="EC5" s="10" t="e">
        <f t="shared" si="57"/>
        <v>#N/A</v>
      </c>
      <c r="ED5" s="10" t="e">
        <f t="shared" si="58"/>
        <v>#N/A</v>
      </c>
      <c r="EE5" s="10" t="e">
        <f t="shared" si="59"/>
        <v>#N/A</v>
      </c>
      <c r="EF5" s="10" t="e">
        <f t="shared" si="60"/>
        <v>#N/A</v>
      </c>
      <c r="EG5" s="10" t="e">
        <f t="shared" si="61"/>
        <v>#N/A</v>
      </c>
      <c r="EH5" s="10" t="e">
        <f t="shared" si="62"/>
        <v>#N/A</v>
      </c>
      <c r="EI5" s="10" t="e">
        <f t="shared" si="63"/>
        <v>#N/A</v>
      </c>
      <c r="EJ5" s="10" t="e">
        <f t="shared" si="64"/>
        <v>#N/A</v>
      </c>
    </row>
    <row r="6" spans="1:140" ht="15" x14ac:dyDescent="0.2">
      <c r="A6" s="1"/>
      <c r="B6" s="118" t="s">
        <v>96</v>
      </c>
      <c r="C6" s="114">
        <f>Tipy!A72</f>
        <v>12</v>
      </c>
      <c r="D6" s="109" t="str">
        <f>IF(Tipy!B72="","",Tipy!B72)</f>
        <v>Steve3465</v>
      </c>
      <c r="E6" s="110">
        <f t="shared" si="0"/>
        <v>400</v>
      </c>
      <c r="F6" s="105">
        <f>IF(ISBLANK(Výsledky!$I$3),"-",SUM(K6:P6,R6,T6:U6,W6,Y6:AA6,AC6,AE6,AG6,AI6:AK6,AN6:AO6,AS6:AT6,AV6:AW6,AZ6,BB6:BC6,BE6:BF6,BH6,BJ6,BL6:BN6,BP6,BR6:BS6))</f>
        <v>260</v>
      </c>
      <c r="G6" s="90">
        <f>IF(ISBLANK(Výsledky!$BF$3),"-",SUM(Q6,V6,X6,S6,AB6,AD6,AU6,BA6,BG6,BI6,BO6,BQ6,BU6))</f>
        <v>120</v>
      </c>
      <c r="H6" s="90" t="str">
        <f>IF(ISBLANK(Výsledky!$FG$3),"-",SUM(AF6,AH6,AM6,AP6,AR6,AX6))</f>
        <v>-</v>
      </c>
      <c r="I6" s="93" t="str">
        <f>IF(ISBLANK(Výsledky!$GW$3),"-",SUM(AL6,AQ6,AY6,BD6,BK6,BT6))</f>
        <v>-</v>
      </c>
      <c r="J6" s="95">
        <f>IF(ISBLANK(Výsledky!$I$3),"",Výsledky!I78)</f>
        <v>20</v>
      </c>
      <c r="K6" s="92">
        <f>IF(ISBLANK(Výsledky!$P$3),"",Výsledky!P78)</f>
        <v>20</v>
      </c>
      <c r="L6" s="92">
        <f>IF(ISBLANK(Výsledky!$W$3),"",Výsledky!W78)</f>
        <v>0</v>
      </c>
      <c r="M6" s="92">
        <f>IF(ISBLANK(Výsledky!$AD$3),"",Výsledky!AD78)</f>
        <v>30</v>
      </c>
      <c r="N6" s="92">
        <f>IF(ISBLANK(Výsledky!$AK$3),"",Výsledky!AK78)</f>
        <v>70</v>
      </c>
      <c r="O6" s="92">
        <f>IF(ISBLANK(Výsledky!$AR$3),"",Výsledky!AR78)</f>
        <v>60</v>
      </c>
      <c r="P6" s="92">
        <f>IF(ISBLANK(Výsledky!$AY$3),"",Výsledky!AY78)</f>
        <v>10</v>
      </c>
      <c r="Q6" s="92">
        <f>IF(ISBLANK(Výsledky!$BF$3),"",Výsledky!BF78)</f>
        <v>0</v>
      </c>
      <c r="R6" s="92" t="str">
        <f>IF(ISBLANK(Výsledky!$BM$3),"",Výsledky!BM78)</f>
        <v/>
      </c>
      <c r="S6" s="92">
        <f>IF(ISBLANK(Výsledky!$BT$3),"",Výsledky!BT78)</f>
        <v>30</v>
      </c>
      <c r="T6" s="92" t="str">
        <f>IF(ISBLANK(Výsledky!$CA$3),"",Výsledky!CA78)</f>
        <v/>
      </c>
      <c r="U6" s="92">
        <f>IF(ISBLANK(Výsledky!$CH$3),"",Výsledky!CH78)</f>
        <v>20</v>
      </c>
      <c r="V6" s="92">
        <f>IF(ISBLANK(Výsledky!$CO$3),"",Výsledky!CO78)</f>
        <v>30</v>
      </c>
      <c r="W6" s="92">
        <f>IF(ISBLANK(Výsledky!$CV$3),"",Výsledky!CV78)</f>
        <v>20</v>
      </c>
      <c r="X6" s="92">
        <f>IF(ISBLANK(Výsledky!$DC$3),"",Výsledky!DC78)</f>
        <v>60</v>
      </c>
      <c r="Y6" s="92">
        <f>IF(ISBLANK(Výsledky!$DJ$3),"",Výsledky!DJ78)</f>
        <v>0</v>
      </c>
      <c r="Z6" s="92">
        <f>IF(ISBLANK(Výsledky!$DQ$3),"",Výsledky!DQ78)</f>
        <v>30</v>
      </c>
      <c r="AA6" s="92">
        <f>IF(ISBLANK(Výsledky!$DX$3),"",Výsledky!DX78)</f>
        <v>0</v>
      </c>
      <c r="AB6" s="92" t="str">
        <f>IF(ISBLANK(Výsledky!$EE$3),"",Výsledky!EE78)</f>
        <v/>
      </c>
      <c r="AC6" s="92" t="str">
        <f>IF(ISBLANK(Výsledky!$EL$3),"",Výsledky!EL78)</f>
        <v/>
      </c>
      <c r="AD6" s="92" t="str">
        <f>IF(ISBLANK(Výsledky!$ES$3),"",Výsledky!ES78)</f>
        <v/>
      </c>
      <c r="AE6" s="92" t="str">
        <f>IF(ISBLANK(Výsledky!$EZ$3),"",Výsledky!EZ78)</f>
        <v/>
      </c>
      <c r="AF6" s="92" t="str">
        <f>IF(ISBLANK(Výsledky!$FG$3),"",Výsledky!FG78)</f>
        <v/>
      </c>
      <c r="AG6" s="92" t="str">
        <f>IF(ISBLANK(Výsledky!$FN$3),"",Výsledky!FN78)</f>
        <v/>
      </c>
      <c r="AH6" s="92" t="str">
        <f>IF(ISBLANK(Výsledky!$FU$3),"",Výsledky!FU78)</f>
        <v/>
      </c>
      <c r="AI6" s="92" t="str">
        <f>IF(ISBLANK(Výsledky!$GB$3),"",Výsledky!GB78)</f>
        <v/>
      </c>
      <c r="AJ6" s="92" t="str">
        <f>IF(ISBLANK(Výsledky!$GI$3),"",Výsledky!GI78)</f>
        <v/>
      </c>
      <c r="AK6" s="92" t="str">
        <f>IF(ISBLANK(Výsledky!$GP$3),"",Výsledky!GP78)</f>
        <v/>
      </c>
      <c r="AL6" s="92" t="str">
        <f>IF(ISBLANK(Výsledky!$GW$3),"",Výsledky!GW78)</f>
        <v/>
      </c>
      <c r="AM6" s="92" t="str">
        <f>IF(ISBLANK(Výsledky!$HD$3),"",Výsledky!HD78)</f>
        <v/>
      </c>
      <c r="AN6" s="92" t="str">
        <f>IF(ISBLANK(Výsledky!$HK$3),"",Výsledky!HK78)</f>
        <v/>
      </c>
      <c r="AO6" s="92" t="str">
        <f>IF(ISBLANK(Výsledky!$HR$3),"",Výsledky!HR78)</f>
        <v/>
      </c>
      <c r="AP6" s="92" t="str">
        <f>IF(ISBLANK(Výsledky!$HY$3),"",Výsledky!HY78)</f>
        <v/>
      </c>
      <c r="AQ6" s="92" t="str">
        <f>IF(ISBLANK(Výsledky!$IF$3),"",Výsledky!IF78)</f>
        <v/>
      </c>
      <c r="AR6" s="92" t="str">
        <f>IF(ISBLANK(Výsledky!$IM$3),"",Výsledky!IM78)</f>
        <v/>
      </c>
      <c r="AS6" s="92" t="str">
        <f>IF(ISBLANK(Výsledky!$IT$3),"",Výsledky!IT78)</f>
        <v/>
      </c>
      <c r="AT6" s="92" t="str">
        <f>IF(ISBLANK(Výsledky!$JA$3),"",Výsledky!JA78)</f>
        <v/>
      </c>
      <c r="AU6" s="92" t="str">
        <f>IF(ISBLANK(Výsledky!$JH$3),"",Výsledky!JH78)</f>
        <v/>
      </c>
      <c r="AV6" s="92" t="str">
        <f>IF(ISBLANK(Výsledky!$JO$3),"",Výsledky!JO78)</f>
        <v/>
      </c>
      <c r="AW6" s="92" t="str">
        <f>IF(ISBLANK(Výsledky!$JV$3),"",Výsledky!JV78)</f>
        <v/>
      </c>
      <c r="AX6" s="92" t="str">
        <f>IF(ISBLANK(Výsledky!$KC$3),"",Výsledky!KC78)</f>
        <v/>
      </c>
      <c r="AY6" s="92" t="str">
        <f>IF(ISBLANK(Výsledky!$KJ$3),"",Výsledky!KJ78)</f>
        <v/>
      </c>
      <c r="AZ6" s="92" t="str">
        <f>IF(ISBLANK(Výsledky!$KQ$3),"",Výsledky!KQ78)</f>
        <v/>
      </c>
      <c r="BA6" s="92" t="str">
        <f>IF(ISBLANK(Výsledky!$KX$3),"",Výsledky!KX78)</f>
        <v/>
      </c>
      <c r="BB6" s="92" t="str">
        <f>IF(ISBLANK(Výsledky!$LE$3),"",Výsledky!LE78)</f>
        <v/>
      </c>
      <c r="BC6" s="92" t="str">
        <f>IF(ISBLANK(Výsledky!$LL$3),"",Výsledky!LL78)</f>
        <v/>
      </c>
      <c r="BD6" s="92" t="str">
        <f>IF(ISBLANK(Výsledky!$LS$3),"",Výsledky!LS78)</f>
        <v/>
      </c>
      <c r="BE6" s="92" t="str">
        <f>IF(ISBLANK(Výsledky!$LZ$3),"",Výsledky!LZ78)</f>
        <v/>
      </c>
      <c r="BF6" s="92" t="str">
        <f>IF(ISBLANK(Výsledky!$MG$3),"",Výsledky!MG78)</f>
        <v/>
      </c>
      <c r="BG6" s="92" t="str">
        <f>IF(ISBLANK(Výsledky!$MN$3),"",Výsledky!MN78)</f>
        <v/>
      </c>
      <c r="BH6" s="92" t="str">
        <f>IF(ISBLANK(Výsledky!$MU$3),"",Výsledky!MU78)</f>
        <v/>
      </c>
      <c r="BI6" s="92" t="str">
        <f>IF(ISBLANK(Výsledky!$NB$3),"",Výsledky!NB78)</f>
        <v/>
      </c>
      <c r="BJ6" s="92" t="str">
        <f>IF(ISBLANK(Výsledky!$NI$3),"",Výsledky!NI78)</f>
        <v/>
      </c>
      <c r="BK6" s="92" t="str">
        <f>IF(ISBLANK(Výsledky!$NP$3),"",Výsledky!NP78)</f>
        <v/>
      </c>
      <c r="BL6" s="92" t="str">
        <f>IF(ISBLANK(Výsledky!$NW$3),"",Výsledky!NW78)</f>
        <v/>
      </c>
      <c r="BM6" s="92" t="str">
        <f>IF(ISBLANK(Výsledky!$OD$3),"",Výsledky!OD78)</f>
        <v/>
      </c>
      <c r="BN6" s="92" t="str">
        <f>IF(ISBLANK(Výsledky!$OK$3),"",Výsledky!OK78)</f>
        <v/>
      </c>
      <c r="BO6" s="92" t="str">
        <f>IF(ISBLANK(Výsledky!$OR$3),"",Výsledky!OR78)</f>
        <v/>
      </c>
      <c r="BP6" s="92" t="str">
        <f>IF(ISBLANK(Výsledky!$OY$3),"",Výsledky!OY78)</f>
        <v/>
      </c>
      <c r="BQ6" s="92" t="str">
        <f>IF(ISBLANK(Výsledky!$PF$3),"",Výsledky!PF78)</f>
        <v/>
      </c>
      <c r="BR6" s="92" t="str">
        <f>IF(ISBLANK(Výsledky!$PM$3),"",Výsledky!PM78)</f>
        <v/>
      </c>
      <c r="BS6" s="92" t="str">
        <f>IF(ISBLANK(Výsledky!$PT$3),"",Výsledky!PT78)</f>
        <v/>
      </c>
      <c r="BT6" s="92" t="str">
        <f>IF(ISBLANK(Výsledky!$QA$3),"",Výsledky!QA78)</f>
        <v/>
      </c>
      <c r="BU6" s="96" t="str">
        <f>IF(ISBLANK(Výsledky!$QH$3),"",Výsledky!QH78)</f>
        <v/>
      </c>
      <c r="BV6" s="8"/>
      <c r="BW6" s="11"/>
      <c r="BX6" s="12" t="str">
        <f>IF(Tipy!B9="","",Tipy!B9)</f>
        <v>Balky</v>
      </c>
      <c r="BY6" s="10">
        <f t="shared" si="1"/>
        <v>40</v>
      </c>
      <c r="BZ6" s="10">
        <f t="shared" si="2"/>
        <v>39</v>
      </c>
      <c r="CA6" s="10">
        <f t="shared" si="3"/>
        <v>42</v>
      </c>
      <c r="CB6" s="10">
        <f t="shared" si="4"/>
        <v>37</v>
      </c>
      <c r="CC6" s="10">
        <f t="shared" si="5"/>
        <v>26</v>
      </c>
      <c r="CD6" s="10">
        <f t="shared" si="6"/>
        <v>33</v>
      </c>
      <c r="CE6" s="10">
        <f t="shared" si="7"/>
        <v>33</v>
      </c>
      <c r="CF6" s="10">
        <f t="shared" si="8"/>
        <v>36</v>
      </c>
      <c r="CG6" s="10" t="e">
        <f t="shared" si="9"/>
        <v>#N/A</v>
      </c>
      <c r="CH6" s="10" t="e">
        <f t="shared" si="10"/>
        <v>#N/A</v>
      </c>
      <c r="CI6" s="10" t="e">
        <f t="shared" si="11"/>
        <v>#N/A</v>
      </c>
      <c r="CJ6" s="10" t="e">
        <f t="shared" si="12"/>
        <v>#N/A</v>
      </c>
      <c r="CK6" s="10" t="e">
        <f t="shared" si="13"/>
        <v>#N/A</v>
      </c>
      <c r="CL6" s="10" t="e">
        <f t="shared" si="14"/>
        <v>#N/A</v>
      </c>
      <c r="CM6" s="10" t="e">
        <f t="shared" si="15"/>
        <v>#N/A</v>
      </c>
      <c r="CN6" s="10" t="e">
        <f t="shared" si="16"/>
        <v>#N/A</v>
      </c>
      <c r="CO6" s="10" t="e">
        <f t="shared" si="17"/>
        <v>#N/A</v>
      </c>
      <c r="CP6" s="10" t="e">
        <f t="shared" si="18"/>
        <v>#N/A</v>
      </c>
      <c r="CQ6" s="10" t="e">
        <f t="shared" si="19"/>
        <v>#N/A</v>
      </c>
      <c r="CR6" s="10" t="e">
        <f t="shared" si="20"/>
        <v>#N/A</v>
      </c>
      <c r="CS6" s="10" t="e">
        <f t="shared" si="21"/>
        <v>#N/A</v>
      </c>
      <c r="CT6" s="10" t="e">
        <f t="shared" si="22"/>
        <v>#N/A</v>
      </c>
      <c r="CU6" s="10" t="e">
        <f t="shared" si="23"/>
        <v>#N/A</v>
      </c>
      <c r="CV6" s="10" t="e">
        <f t="shared" si="24"/>
        <v>#N/A</v>
      </c>
      <c r="CW6" s="10" t="e">
        <f t="shared" si="25"/>
        <v>#N/A</v>
      </c>
      <c r="CX6" s="10" t="e">
        <f t="shared" si="26"/>
        <v>#N/A</v>
      </c>
      <c r="CY6" s="10" t="e">
        <f t="shared" si="27"/>
        <v>#N/A</v>
      </c>
      <c r="CZ6" s="10" t="e">
        <f t="shared" si="28"/>
        <v>#N/A</v>
      </c>
      <c r="DA6" s="10" t="e">
        <f t="shared" si="29"/>
        <v>#N/A</v>
      </c>
      <c r="DB6" s="10" t="e">
        <f t="shared" si="30"/>
        <v>#N/A</v>
      </c>
      <c r="DC6" s="10" t="e">
        <f t="shared" si="31"/>
        <v>#N/A</v>
      </c>
      <c r="DD6" s="10" t="e">
        <f t="shared" si="32"/>
        <v>#N/A</v>
      </c>
      <c r="DE6" s="10" t="e">
        <f t="shared" si="33"/>
        <v>#N/A</v>
      </c>
      <c r="DF6" s="10" t="e">
        <f t="shared" si="34"/>
        <v>#N/A</v>
      </c>
      <c r="DG6" s="10" t="e">
        <f t="shared" si="35"/>
        <v>#N/A</v>
      </c>
      <c r="DH6" s="10" t="e">
        <f t="shared" si="36"/>
        <v>#N/A</v>
      </c>
      <c r="DI6" s="10" t="e">
        <f t="shared" si="37"/>
        <v>#N/A</v>
      </c>
      <c r="DJ6" s="10" t="e">
        <f t="shared" si="38"/>
        <v>#N/A</v>
      </c>
      <c r="DK6" s="10" t="e">
        <f t="shared" si="39"/>
        <v>#N/A</v>
      </c>
      <c r="DL6" s="10" t="e">
        <f t="shared" si="40"/>
        <v>#N/A</v>
      </c>
      <c r="DM6" s="10" t="e">
        <f t="shared" si="41"/>
        <v>#N/A</v>
      </c>
      <c r="DN6" s="10" t="e">
        <f t="shared" si="42"/>
        <v>#N/A</v>
      </c>
      <c r="DO6" s="10" t="e">
        <f t="shared" si="43"/>
        <v>#N/A</v>
      </c>
      <c r="DP6" s="10" t="e">
        <f t="shared" si="44"/>
        <v>#N/A</v>
      </c>
      <c r="DQ6" s="10" t="e">
        <f t="shared" si="45"/>
        <v>#N/A</v>
      </c>
      <c r="DR6" s="10" t="e">
        <f t="shared" si="46"/>
        <v>#N/A</v>
      </c>
      <c r="DS6" s="10" t="e">
        <f t="shared" si="47"/>
        <v>#N/A</v>
      </c>
      <c r="DT6" s="10" t="e">
        <f t="shared" si="48"/>
        <v>#N/A</v>
      </c>
      <c r="DU6" s="10" t="e">
        <f t="shared" si="49"/>
        <v>#N/A</v>
      </c>
      <c r="DV6" s="10" t="e">
        <f t="shared" si="50"/>
        <v>#N/A</v>
      </c>
      <c r="DW6" s="10" t="e">
        <f t="shared" si="51"/>
        <v>#N/A</v>
      </c>
      <c r="DX6" s="10" t="e">
        <f t="shared" si="52"/>
        <v>#N/A</v>
      </c>
      <c r="DY6" s="10" t="e">
        <f t="shared" si="53"/>
        <v>#N/A</v>
      </c>
      <c r="DZ6" s="10" t="e">
        <f t="shared" si="54"/>
        <v>#N/A</v>
      </c>
      <c r="EA6" s="10" t="e">
        <f t="shared" si="55"/>
        <v>#N/A</v>
      </c>
      <c r="EB6" s="10" t="e">
        <f t="shared" si="56"/>
        <v>#N/A</v>
      </c>
      <c r="EC6" s="10" t="e">
        <f t="shared" si="57"/>
        <v>#N/A</v>
      </c>
      <c r="ED6" s="10" t="e">
        <f t="shared" si="58"/>
        <v>#N/A</v>
      </c>
      <c r="EE6" s="10" t="e">
        <f t="shared" si="59"/>
        <v>#N/A</v>
      </c>
      <c r="EF6" s="10" t="e">
        <f t="shared" si="60"/>
        <v>#N/A</v>
      </c>
      <c r="EG6" s="10" t="e">
        <f t="shared" si="61"/>
        <v>#N/A</v>
      </c>
      <c r="EH6" s="10" t="e">
        <f t="shared" si="62"/>
        <v>#N/A</v>
      </c>
      <c r="EI6" s="10" t="e">
        <f t="shared" si="63"/>
        <v>#N/A</v>
      </c>
      <c r="EJ6" s="10" t="e">
        <f t="shared" si="64"/>
        <v>#N/A</v>
      </c>
    </row>
    <row r="7" spans="1:140" ht="15" x14ac:dyDescent="0.2">
      <c r="A7" s="1"/>
      <c r="B7" s="118" t="s">
        <v>97</v>
      </c>
      <c r="C7" s="114">
        <f>Tipy!A52</f>
        <v>17</v>
      </c>
      <c r="D7" s="109" t="str">
        <f>IF(Tipy!B52="","",Tipy!B52)</f>
        <v>Pato</v>
      </c>
      <c r="E7" s="110">
        <f t="shared" si="0"/>
        <v>400</v>
      </c>
      <c r="F7" s="105">
        <f>IF(ISBLANK(Výsledky!$I$3),"-",SUM(K7:P7,R7,T7:U7,W7,Y7:AA7,AC7,AE7,AG7,AI7:AK7,AN7:AO7,AS7:AT7,AV7:AW7,AZ7,BB7:BC7,BE7:BF7,BH7,BJ7,BL7:BN7,BP7,BR7:BS7))</f>
        <v>200</v>
      </c>
      <c r="G7" s="90">
        <f>IF(ISBLANK(Výsledky!$BF$3),"-",SUM(Q7,V7,X7,S7,AB7,AD7,AU7,BA7,BG7,BI7,BO7,BQ7,BU7))</f>
        <v>200</v>
      </c>
      <c r="H7" s="90" t="str">
        <f>IF(ISBLANK(Výsledky!$FG$3),"-",SUM(AF7,AH7,AM7,AP7,AR7,AX7))</f>
        <v>-</v>
      </c>
      <c r="I7" s="93" t="str">
        <f>IF(ISBLANK(Výsledky!$GW$3),"-",SUM(AL7,AQ7,AY7,BD7,BK7,BT7))</f>
        <v>-</v>
      </c>
      <c r="J7" s="95" t="str">
        <f>IF(ISBLANK(Výsledky!$I$3),"",Výsledky!I58)</f>
        <v>-</v>
      </c>
      <c r="K7" s="92">
        <f>IF(ISBLANK(Výsledky!$P$3),"",Výsledky!P58)</f>
        <v>20</v>
      </c>
      <c r="L7" s="92">
        <f>IF(ISBLANK(Výsledky!$W$3),"",Výsledky!W58)</f>
        <v>0</v>
      </c>
      <c r="M7" s="92">
        <f>IF(ISBLANK(Výsledky!$AD$3),"",Výsledky!AD58)</f>
        <v>20</v>
      </c>
      <c r="N7" s="92">
        <f>IF(ISBLANK(Výsledky!$AK$3),"",Výsledky!AK58)</f>
        <v>20</v>
      </c>
      <c r="O7" s="92">
        <f>IF(ISBLANK(Výsledky!$AR$3),"",Výsledky!AR58)</f>
        <v>40</v>
      </c>
      <c r="P7" s="92">
        <f>IF(ISBLANK(Výsledky!$AY$3),"",Výsledky!AY58)</f>
        <v>0</v>
      </c>
      <c r="Q7" s="92">
        <f>IF(ISBLANK(Výsledky!$BF$3),"",Výsledky!BF58)</f>
        <v>0</v>
      </c>
      <c r="R7" s="92" t="str">
        <f>IF(ISBLANK(Výsledky!$BM$3),"",Výsledky!BM58)</f>
        <v/>
      </c>
      <c r="S7" s="92">
        <f>IF(ISBLANK(Výsledky!$BT$3),"",Výsledky!BT58)</f>
        <v>80</v>
      </c>
      <c r="T7" s="92" t="str">
        <f>IF(ISBLANK(Výsledky!$CA$3),"",Výsledky!CA58)</f>
        <v/>
      </c>
      <c r="U7" s="92">
        <f>IF(ISBLANK(Výsledky!$CH$3),"",Výsledky!CH58)</f>
        <v>20</v>
      </c>
      <c r="V7" s="92">
        <f>IF(ISBLANK(Výsledky!$CO$3),"",Výsledky!CO58)</f>
        <v>80</v>
      </c>
      <c r="W7" s="92">
        <f>IF(ISBLANK(Výsledky!$CV$3),"",Výsledky!CV58)</f>
        <v>0</v>
      </c>
      <c r="X7" s="92">
        <f>IF(ISBLANK(Výsledky!$DC$3),"",Výsledky!DC58)</f>
        <v>40</v>
      </c>
      <c r="Y7" s="92">
        <f>IF(ISBLANK(Výsledky!$DJ$3),"",Výsledky!DJ58)</f>
        <v>50</v>
      </c>
      <c r="Z7" s="92">
        <f>IF(ISBLANK(Výsledky!$DQ$3),"",Výsledky!DQ58)</f>
        <v>30</v>
      </c>
      <c r="AA7" s="92">
        <f>IF(ISBLANK(Výsledky!$DX$3),"",Výsledky!DX58)</f>
        <v>0</v>
      </c>
      <c r="AB7" s="92" t="str">
        <f>IF(ISBLANK(Výsledky!$EE$3),"",Výsledky!EE58)</f>
        <v/>
      </c>
      <c r="AC7" s="92" t="str">
        <f>IF(ISBLANK(Výsledky!$EL$3),"",Výsledky!EL58)</f>
        <v/>
      </c>
      <c r="AD7" s="92" t="str">
        <f>IF(ISBLANK(Výsledky!$ES$3),"",Výsledky!ES58)</f>
        <v/>
      </c>
      <c r="AE7" s="92" t="str">
        <f>IF(ISBLANK(Výsledky!$EZ$3),"",Výsledky!EZ58)</f>
        <v/>
      </c>
      <c r="AF7" s="92" t="str">
        <f>IF(ISBLANK(Výsledky!$FG$3),"",Výsledky!FG58)</f>
        <v/>
      </c>
      <c r="AG7" s="92" t="str">
        <f>IF(ISBLANK(Výsledky!$FN$3),"",Výsledky!FN58)</f>
        <v/>
      </c>
      <c r="AH7" s="92" t="str">
        <f>IF(ISBLANK(Výsledky!$FU$3),"",Výsledky!FU58)</f>
        <v/>
      </c>
      <c r="AI7" s="92" t="str">
        <f>IF(ISBLANK(Výsledky!$GB$3),"",Výsledky!GB58)</f>
        <v/>
      </c>
      <c r="AJ7" s="92" t="str">
        <f>IF(ISBLANK(Výsledky!$GI$3),"",Výsledky!GI58)</f>
        <v/>
      </c>
      <c r="AK7" s="92" t="str">
        <f>IF(ISBLANK(Výsledky!$GP$3),"",Výsledky!GP58)</f>
        <v/>
      </c>
      <c r="AL7" s="92" t="str">
        <f>IF(ISBLANK(Výsledky!$GW$3),"",Výsledky!GW58)</f>
        <v/>
      </c>
      <c r="AM7" s="92" t="str">
        <f>IF(ISBLANK(Výsledky!$HD$3),"",Výsledky!HD58)</f>
        <v/>
      </c>
      <c r="AN7" s="92" t="str">
        <f>IF(ISBLANK(Výsledky!$HK$3),"",Výsledky!HK58)</f>
        <v/>
      </c>
      <c r="AO7" s="92" t="str">
        <f>IF(ISBLANK(Výsledky!$HR$3),"",Výsledky!HR58)</f>
        <v/>
      </c>
      <c r="AP7" s="92" t="str">
        <f>IF(ISBLANK(Výsledky!$HY$3),"",Výsledky!HY58)</f>
        <v/>
      </c>
      <c r="AQ7" s="92" t="str">
        <f>IF(ISBLANK(Výsledky!$IF$3),"",Výsledky!IF58)</f>
        <v/>
      </c>
      <c r="AR7" s="92" t="str">
        <f>IF(ISBLANK(Výsledky!$IM$3),"",Výsledky!IM58)</f>
        <v/>
      </c>
      <c r="AS7" s="92" t="str">
        <f>IF(ISBLANK(Výsledky!$IT$3),"",Výsledky!IT58)</f>
        <v/>
      </c>
      <c r="AT7" s="92" t="str">
        <f>IF(ISBLANK(Výsledky!$JA$3),"",Výsledky!JA58)</f>
        <v/>
      </c>
      <c r="AU7" s="92" t="str">
        <f>IF(ISBLANK(Výsledky!$JH$3),"",Výsledky!JH58)</f>
        <v/>
      </c>
      <c r="AV7" s="92" t="str">
        <f>IF(ISBLANK(Výsledky!$JO$3),"",Výsledky!JO58)</f>
        <v/>
      </c>
      <c r="AW7" s="92" t="str">
        <f>IF(ISBLANK(Výsledky!$JV$3),"",Výsledky!JV58)</f>
        <v/>
      </c>
      <c r="AX7" s="92" t="str">
        <f>IF(ISBLANK(Výsledky!$KC$3),"",Výsledky!KC58)</f>
        <v/>
      </c>
      <c r="AY7" s="92" t="str">
        <f>IF(ISBLANK(Výsledky!$KJ$3),"",Výsledky!KJ58)</f>
        <v/>
      </c>
      <c r="AZ7" s="92" t="str">
        <f>IF(ISBLANK(Výsledky!$KQ$3),"",Výsledky!KQ58)</f>
        <v/>
      </c>
      <c r="BA7" s="92" t="str">
        <f>IF(ISBLANK(Výsledky!$KX$3),"",Výsledky!KX58)</f>
        <v/>
      </c>
      <c r="BB7" s="92" t="str">
        <f>IF(ISBLANK(Výsledky!$LE$3),"",Výsledky!LE58)</f>
        <v/>
      </c>
      <c r="BC7" s="92" t="str">
        <f>IF(ISBLANK(Výsledky!$LL$3),"",Výsledky!LL58)</f>
        <v/>
      </c>
      <c r="BD7" s="92" t="str">
        <f>IF(ISBLANK(Výsledky!$LS$3),"",Výsledky!LS58)</f>
        <v/>
      </c>
      <c r="BE7" s="92" t="str">
        <f>IF(ISBLANK(Výsledky!$LZ$3),"",Výsledky!LZ58)</f>
        <v/>
      </c>
      <c r="BF7" s="92" t="str">
        <f>IF(ISBLANK(Výsledky!$MG$3),"",Výsledky!MG58)</f>
        <v/>
      </c>
      <c r="BG7" s="92" t="str">
        <f>IF(ISBLANK(Výsledky!$MN$3),"",Výsledky!MN58)</f>
        <v/>
      </c>
      <c r="BH7" s="92" t="str">
        <f>IF(ISBLANK(Výsledky!$MU$3),"",Výsledky!MU58)</f>
        <v/>
      </c>
      <c r="BI7" s="92" t="str">
        <f>IF(ISBLANK(Výsledky!$NB$3),"",Výsledky!NB58)</f>
        <v/>
      </c>
      <c r="BJ7" s="92" t="str">
        <f>IF(ISBLANK(Výsledky!$NI$3),"",Výsledky!NI58)</f>
        <v/>
      </c>
      <c r="BK7" s="92" t="str">
        <f>IF(ISBLANK(Výsledky!$NP$3),"",Výsledky!NP58)</f>
        <v/>
      </c>
      <c r="BL7" s="92" t="str">
        <f>IF(ISBLANK(Výsledky!$NW$3),"",Výsledky!NW58)</f>
        <v/>
      </c>
      <c r="BM7" s="92" t="str">
        <f>IF(ISBLANK(Výsledky!$OD$3),"",Výsledky!OD58)</f>
        <v/>
      </c>
      <c r="BN7" s="92" t="str">
        <f>IF(ISBLANK(Výsledky!$OK$3),"",Výsledky!OK58)</f>
        <v/>
      </c>
      <c r="BO7" s="92" t="str">
        <f>IF(ISBLANK(Výsledky!$OR$3),"",Výsledky!OR58)</f>
        <v/>
      </c>
      <c r="BP7" s="92" t="str">
        <f>IF(ISBLANK(Výsledky!$OY$3),"",Výsledky!OY58)</f>
        <v/>
      </c>
      <c r="BQ7" s="92" t="str">
        <f>IF(ISBLANK(Výsledky!$PF$3),"",Výsledky!PF58)</f>
        <v/>
      </c>
      <c r="BR7" s="92" t="str">
        <f>IF(ISBLANK(Výsledky!$PM$3),"",Výsledky!PM58)</f>
        <v/>
      </c>
      <c r="BS7" s="92" t="str">
        <f>IF(ISBLANK(Výsledky!$PT$3),"",Výsledky!PT58)</f>
        <v/>
      </c>
      <c r="BT7" s="92" t="str">
        <f>IF(ISBLANK(Výsledky!$QA$3),"",Výsledky!QA58)</f>
        <v/>
      </c>
      <c r="BU7" s="96" t="str">
        <f>IF(ISBLANK(Výsledky!$QH$3),"",Výsledky!QH58)</f>
        <v/>
      </c>
      <c r="BV7" s="8"/>
      <c r="BW7" s="11"/>
      <c r="BX7" s="12" t="str">
        <f>IF(Tipy!B10="","",Tipy!B10)</f>
        <v>bekic</v>
      </c>
      <c r="BY7" s="10">
        <f t="shared" si="1"/>
        <v>78</v>
      </c>
      <c r="BZ7" s="10">
        <f t="shared" si="2"/>
        <v>78</v>
      </c>
      <c r="CA7" s="10">
        <f t="shared" si="3"/>
        <v>78</v>
      </c>
      <c r="CB7" s="10">
        <f t="shared" si="4"/>
        <v>69</v>
      </c>
      <c r="CC7" s="10">
        <f t="shared" si="5"/>
        <v>73</v>
      </c>
      <c r="CD7" s="10">
        <f t="shared" si="6"/>
        <v>75</v>
      </c>
      <c r="CE7" s="10">
        <f t="shared" si="7"/>
        <v>75</v>
      </c>
      <c r="CF7" s="10">
        <f t="shared" si="8"/>
        <v>75</v>
      </c>
      <c r="CG7" s="10" t="e">
        <f t="shared" si="9"/>
        <v>#N/A</v>
      </c>
      <c r="CH7" s="10" t="e">
        <f t="shared" si="10"/>
        <v>#N/A</v>
      </c>
      <c r="CI7" s="10" t="e">
        <f t="shared" si="11"/>
        <v>#N/A</v>
      </c>
      <c r="CJ7" s="10" t="e">
        <f t="shared" si="12"/>
        <v>#N/A</v>
      </c>
      <c r="CK7" s="10" t="e">
        <f t="shared" si="13"/>
        <v>#N/A</v>
      </c>
      <c r="CL7" s="10" t="e">
        <f t="shared" si="14"/>
        <v>#N/A</v>
      </c>
      <c r="CM7" s="10" t="e">
        <f t="shared" si="15"/>
        <v>#N/A</v>
      </c>
      <c r="CN7" s="10" t="e">
        <f t="shared" si="16"/>
        <v>#N/A</v>
      </c>
      <c r="CO7" s="10" t="e">
        <f t="shared" si="17"/>
        <v>#N/A</v>
      </c>
      <c r="CP7" s="10" t="e">
        <f t="shared" si="18"/>
        <v>#N/A</v>
      </c>
      <c r="CQ7" s="10" t="e">
        <f t="shared" si="19"/>
        <v>#N/A</v>
      </c>
      <c r="CR7" s="10" t="e">
        <f t="shared" si="20"/>
        <v>#N/A</v>
      </c>
      <c r="CS7" s="10" t="e">
        <f t="shared" si="21"/>
        <v>#N/A</v>
      </c>
      <c r="CT7" s="10" t="e">
        <f t="shared" si="22"/>
        <v>#N/A</v>
      </c>
      <c r="CU7" s="10" t="e">
        <f t="shared" si="23"/>
        <v>#N/A</v>
      </c>
      <c r="CV7" s="10" t="e">
        <f t="shared" si="24"/>
        <v>#N/A</v>
      </c>
      <c r="CW7" s="10" t="e">
        <f t="shared" si="25"/>
        <v>#N/A</v>
      </c>
      <c r="CX7" s="10" t="e">
        <f t="shared" si="26"/>
        <v>#N/A</v>
      </c>
      <c r="CY7" s="10" t="e">
        <f t="shared" si="27"/>
        <v>#N/A</v>
      </c>
      <c r="CZ7" s="10" t="e">
        <f t="shared" si="28"/>
        <v>#N/A</v>
      </c>
      <c r="DA7" s="10" t="e">
        <f t="shared" si="29"/>
        <v>#N/A</v>
      </c>
      <c r="DB7" s="10" t="e">
        <f t="shared" si="30"/>
        <v>#N/A</v>
      </c>
      <c r="DC7" s="10" t="e">
        <f t="shared" si="31"/>
        <v>#N/A</v>
      </c>
      <c r="DD7" s="10" t="e">
        <f t="shared" si="32"/>
        <v>#N/A</v>
      </c>
      <c r="DE7" s="10" t="e">
        <f t="shared" si="33"/>
        <v>#N/A</v>
      </c>
      <c r="DF7" s="10" t="e">
        <f t="shared" si="34"/>
        <v>#N/A</v>
      </c>
      <c r="DG7" s="10" t="e">
        <f t="shared" si="35"/>
        <v>#N/A</v>
      </c>
      <c r="DH7" s="10" t="e">
        <f t="shared" si="36"/>
        <v>#N/A</v>
      </c>
      <c r="DI7" s="10" t="e">
        <f t="shared" si="37"/>
        <v>#N/A</v>
      </c>
      <c r="DJ7" s="10" t="e">
        <f t="shared" si="38"/>
        <v>#N/A</v>
      </c>
      <c r="DK7" s="10" t="e">
        <f t="shared" si="39"/>
        <v>#N/A</v>
      </c>
      <c r="DL7" s="10" t="e">
        <f t="shared" si="40"/>
        <v>#N/A</v>
      </c>
      <c r="DM7" s="10" t="e">
        <f t="shared" si="41"/>
        <v>#N/A</v>
      </c>
      <c r="DN7" s="10" t="e">
        <f t="shared" si="42"/>
        <v>#N/A</v>
      </c>
      <c r="DO7" s="10" t="e">
        <f t="shared" si="43"/>
        <v>#N/A</v>
      </c>
      <c r="DP7" s="10" t="e">
        <f t="shared" si="44"/>
        <v>#N/A</v>
      </c>
      <c r="DQ7" s="10" t="e">
        <f t="shared" si="45"/>
        <v>#N/A</v>
      </c>
      <c r="DR7" s="10" t="e">
        <f t="shared" si="46"/>
        <v>#N/A</v>
      </c>
      <c r="DS7" s="10" t="e">
        <f t="shared" si="47"/>
        <v>#N/A</v>
      </c>
      <c r="DT7" s="10" t="e">
        <f t="shared" si="48"/>
        <v>#N/A</v>
      </c>
      <c r="DU7" s="10" t="e">
        <f t="shared" si="49"/>
        <v>#N/A</v>
      </c>
      <c r="DV7" s="10" t="e">
        <f t="shared" si="50"/>
        <v>#N/A</v>
      </c>
      <c r="DW7" s="10" t="e">
        <f t="shared" si="51"/>
        <v>#N/A</v>
      </c>
      <c r="DX7" s="10" t="e">
        <f t="shared" si="52"/>
        <v>#N/A</v>
      </c>
      <c r="DY7" s="10" t="e">
        <f t="shared" si="53"/>
        <v>#N/A</v>
      </c>
      <c r="DZ7" s="10" t="e">
        <f t="shared" si="54"/>
        <v>#N/A</v>
      </c>
      <c r="EA7" s="10" t="e">
        <f t="shared" si="55"/>
        <v>#N/A</v>
      </c>
      <c r="EB7" s="10" t="e">
        <f t="shared" si="56"/>
        <v>#N/A</v>
      </c>
      <c r="EC7" s="10" t="e">
        <f t="shared" si="57"/>
        <v>#N/A</v>
      </c>
      <c r="ED7" s="10" t="e">
        <f t="shared" si="58"/>
        <v>#N/A</v>
      </c>
      <c r="EE7" s="10" t="e">
        <f t="shared" si="59"/>
        <v>#N/A</v>
      </c>
      <c r="EF7" s="10" t="e">
        <f t="shared" si="60"/>
        <v>#N/A</v>
      </c>
      <c r="EG7" s="10" t="e">
        <f t="shared" si="61"/>
        <v>#N/A</v>
      </c>
      <c r="EH7" s="10" t="e">
        <f t="shared" si="62"/>
        <v>#N/A</v>
      </c>
      <c r="EI7" s="10" t="e">
        <f t="shared" si="63"/>
        <v>#N/A</v>
      </c>
      <c r="EJ7" s="10" t="e">
        <f t="shared" si="64"/>
        <v>#N/A</v>
      </c>
    </row>
    <row r="8" spans="1:140" ht="15" x14ac:dyDescent="0.2">
      <c r="A8" s="1"/>
      <c r="B8" s="118" t="s">
        <v>98</v>
      </c>
      <c r="C8" s="114">
        <f>Tipy!A63</f>
        <v>51</v>
      </c>
      <c r="D8" s="109" t="str">
        <f>IF(Tipy!B63="","",Tipy!B63)</f>
        <v>Robbie66Fowler</v>
      </c>
      <c r="E8" s="110">
        <f t="shared" si="0"/>
        <v>400</v>
      </c>
      <c r="F8" s="105">
        <f>IF(ISBLANK(Výsledky!$I$3),"-",SUM(K8:P8,R8,T8:U8,W8,Y8:AA8,AC8,AE8,AG8,AI8:AK8,AN8:AO8,AS8:AT8,AV8:AW8,AZ8,BB8:BC8,BE8:BF8,BH8,BJ8,BL8:BN8,BP8,BR8:BS8))</f>
        <v>220</v>
      </c>
      <c r="G8" s="90">
        <f>IF(ISBLANK(Výsledky!$BF$3),"-",SUM(Q8,V8,X8,S8,AB8,AD8,AU8,BA8,BG8,BI8,BO8,BQ8,BU8))</f>
        <v>180</v>
      </c>
      <c r="H8" s="90" t="str">
        <f>IF(ISBLANK(Výsledky!$FG$3),"-",SUM(AF8,AH8,AM8,AP8,AR8,AX8))</f>
        <v>-</v>
      </c>
      <c r="I8" s="93" t="str">
        <f>IF(ISBLANK(Výsledky!$GW$3),"-",SUM(AL8,AQ8,AY8,BD8,BK8,BT8))</f>
        <v>-</v>
      </c>
      <c r="J8" s="95" t="str">
        <f>IF(ISBLANK(Výsledky!$I$3),"",Výsledky!I69)</f>
        <v>-</v>
      </c>
      <c r="K8" s="92">
        <f>IF(ISBLANK(Výsledky!$P$3),"",Výsledky!P69)</f>
        <v>20</v>
      </c>
      <c r="L8" s="92">
        <f>IF(ISBLANK(Výsledky!$W$3),"",Výsledky!W69)</f>
        <v>0</v>
      </c>
      <c r="M8" s="92">
        <f>IF(ISBLANK(Výsledky!$AD$3),"",Výsledky!AD69)</f>
        <v>20</v>
      </c>
      <c r="N8" s="92">
        <f>IF(ISBLANK(Výsledky!$AK$3),"",Výsledky!AK69)</f>
        <v>40</v>
      </c>
      <c r="O8" s="92">
        <f>IF(ISBLANK(Výsledky!$AR$3),"",Výsledky!AR69)</f>
        <v>60</v>
      </c>
      <c r="P8" s="92">
        <f>IF(ISBLANK(Výsledky!$AY$3),"",Výsledky!AY69)</f>
        <v>0</v>
      </c>
      <c r="Q8" s="92">
        <f>IF(ISBLANK(Výsledky!$BF$3),"",Výsledky!BF69)</f>
        <v>20</v>
      </c>
      <c r="R8" s="92" t="str">
        <f>IF(ISBLANK(Výsledky!$BM$3),"",Výsledky!BM69)</f>
        <v/>
      </c>
      <c r="S8" s="92">
        <f>IF(ISBLANK(Výsledky!$BT$3),"",Výsledky!BT69)</f>
        <v>90</v>
      </c>
      <c r="T8" s="92" t="str">
        <f>IF(ISBLANK(Výsledky!$CA$3),"",Výsledky!CA69)</f>
        <v/>
      </c>
      <c r="U8" s="92">
        <f>IF(ISBLANK(Výsledky!$CH$3),"",Výsledky!CH69)</f>
        <v>0</v>
      </c>
      <c r="V8" s="92">
        <f>IF(ISBLANK(Výsledky!$CO$3),"",Výsledky!CO69)</f>
        <v>20</v>
      </c>
      <c r="W8" s="92">
        <f>IF(ISBLANK(Výsledky!$CV$3),"",Výsledky!CV69)</f>
        <v>60</v>
      </c>
      <c r="X8" s="92">
        <f>IF(ISBLANK(Výsledky!$DC$3),"",Výsledky!DC69)</f>
        <v>50</v>
      </c>
      <c r="Y8" s="92">
        <f>IF(ISBLANK(Výsledky!$DJ$3),"",Výsledky!DJ69)</f>
        <v>0</v>
      </c>
      <c r="Z8" s="92">
        <f>IF(ISBLANK(Výsledky!$DQ$3),"",Výsledky!DQ69)</f>
        <v>20</v>
      </c>
      <c r="AA8" s="92">
        <f>IF(ISBLANK(Výsledky!$DX$3),"",Výsledky!DX69)</f>
        <v>0</v>
      </c>
      <c r="AB8" s="92" t="str">
        <f>IF(ISBLANK(Výsledky!$EE$3),"",Výsledky!EE69)</f>
        <v/>
      </c>
      <c r="AC8" s="92" t="str">
        <f>IF(ISBLANK(Výsledky!$EL$3),"",Výsledky!EL69)</f>
        <v/>
      </c>
      <c r="AD8" s="92" t="str">
        <f>IF(ISBLANK(Výsledky!$ES$3),"",Výsledky!ES69)</f>
        <v/>
      </c>
      <c r="AE8" s="92" t="str">
        <f>IF(ISBLANK(Výsledky!$EZ$3),"",Výsledky!EZ69)</f>
        <v/>
      </c>
      <c r="AF8" s="92" t="str">
        <f>IF(ISBLANK(Výsledky!$FG$3),"",Výsledky!FG69)</f>
        <v/>
      </c>
      <c r="AG8" s="92" t="str">
        <f>IF(ISBLANK(Výsledky!$FN$3),"",Výsledky!FN69)</f>
        <v/>
      </c>
      <c r="AH8" s="92" t="str">
        <f>IF(ISBLANK(Výsledky!$FU$3),"",Výsledky!FU69)</f>
        <v/>
      </c>
      <c r="AI8" s="92" t="str">
        <f>IF(ISBLANK(Výsledky!$GB$3),"",Výsledky!GB69)</f>
        <v/>
      </c>
      <c r="AJ8" s="92" t="str">
        <f>IF(ISBLANK(Výsledky!$GI$3),"",Výsledky!GI69)</f>
        <v/>
      </c>
      <c r="AK8" s="92" t="str">
        <f>IF(ISBLANK(Výsledky!$GP$3),"",Výsledky!GP69)</f>
        <v/>
      </c>
      <c r="AL8" s="92" t="str">
        <f>IF(ISBLANK(Výsledky!$GW$3),"",Výsledky!GW69)</f>
        <v/>
      </c>
      <c r="AM8" s="92" t="str">
        <f>IF(ISBLANK(Výsledky!$HD$3),"",Výsledky!HD69)</f>
        <v/>
      </c>
      <c r="AN8" s="92" t="str">
        <f>IF(ISBLANK(Výsledky!$HK$3),"",Výsledky!HK69)</f>
        <v/>
      </c>
      <c r="AO8" s="92" t="str">
        <f>IF(ISBLANK(Výsledky!$HR$3),"",Výsledky!HR69)</f>
        <v/>
      </c>
      <c r="AP8" s="92" t="str">
        <f>IF(ISBLANK(Výsledky!$HY$3),"",Výsledky!HY69)</f>
        <v/>
      </c>
      <c r="AQ8" s="92" t="str">
        <f>IF(ISBLANK(Výsledky!$IF$3),"",Výsledky!IF69)</f>
        <v/>
      </c>
      <c r="AR8" s="92" t="str">
        <f>IF(ISBLANK(Výsledky!$IM$3),"",Výsledky!IM69)</f>
        <v/>
      </c>
      <c r="AS8" s="92" t="str">
        <f>IF(ISBLANK(Výsledky!$IT$3),"",Výsledky!IT69)</f>
        <v/>
      </c>
      <c r="AT8" s="92" t="str">
        <f>IF(ISBLANK(Výsledky!$JA$3),"",Výsledky!JA69)</f>
        <v/>
      </c>
      <c r="AU8" s="92" t="str">
        <f>IF(ISBLANK(Výsledky!$JH$3),"",Výsledky!JH69)</f>
        <v/>
      </c>
      <c r="AV8" s="92" t="str">
        <f>IF(ISBLANK(Výsledky!$JO$3),"",Výsledky!JO69)</f>
        <v/>
      </c>
      <c r="AW8" s="92" t="str">
        <f>IF(ISBLANK(Výsledky!$JV$3),"",Výsledky!JV69)</f>
        <v/>
      </c>
      <c r="AX8" s="92" t="str">
        <f>IF(ISBLANK(Výsledky!$KC$3),"",Výsledky!KC69)</f>
        <v/>
      </c>
      <c r="AY8" s="92" t="str">
        <f>IF(ISBLANK(Výsledky!$KJ$3),"",Výsledky!KJ69)</f>
        <v/>
      </c>
      <c r="AZ8" s="92" t="str">
        <f>IF(ISBLANK(Výsledky!$KQ$3),"",Výsledky!KQ69)</f>
        <v/>
      </c>
      <c r="BA8" s="92" t="str">
        <f>IF(ISBLANK(Výsledky!$KX$3),"",Výsledky!KX69)</f>
        <v/>
      </c>
      <c r="BB8" s="92" t="str">
        <f>IF(ISBLANK(Výsledky!$LE$3),"",Výsledky!LE69)</f>
        <v/>
      </c>
      <c r="BC8" s="92" t="str">
        <f>IF(ISBLANK(Výsledky!$LL$3),"",Výsledky!LL69)</f>
        <v/>
      </c>
      <c r="BD8" s="92" t="str">
        <f>IF(ISBLANK(Výsledky!$LS$3),"",Výsledky!LS69)</f>
        <v/>
      </c>
      <c r="BE8" s="92" t="str">
        <f>IF(ISBLANK(Výsledky!$LZ$3),"",Výsledky!LZ69)</f>
        <v/>
      </c>
      <c r="BF8" s="92" t="str">
        <f>IF(ISBLANK(Výsledky!$MG$3),"",Výsledky!MG69)</f>
        <v/>
      </c>
      <c r="BG8" s="92" t="str">
        <f>IF(ISBLANK(Výsledky!$MN$3),"",Výsledky!MN69)</f>
        <v/>
      </c>
      <c r="BH8" s="92" t="str">
        <f>IF(ISBLANK(Výsledky!$MU$3),"",Výsledky!MU69)</f>
        <v/>
      </c>
      <c r="BI8" s="92" t="str">
        <f>IF(ISBLANK(Výsledky!$NB$3),"",Výsledky!NB69)</f>
        <v/>
      </c>
      <c r="BJ8" s="92" t="str">
        <f>IF(ISBLANK(Výsledky!$NI$3),"",Výsledky!NI69)</f>
        <v/>
      </c>
      <c r="BK8" s="92" t="str">
        <f>IF(ISBLANK(Výsledky!$NP$3),"",Výsledky!NP69)</f>
        <v/>
      </c>
      <c r="BL8" s="92" t="str">
        <f>IF(ISBLANK(Výsledky!$NW$3),"",Výsledky!NW69)</f>
        <v/>
      </c>
      <c r="BM8" s="92" t="str">
        <f>IF(ISBLANK(Výsledky!$OD$3),"",Výsledky!OD69)</f>
        <v/>
      </c>
      <c r="BN8" s="92" t="str">
        <f>IF(ISBLANK(Výsledky!$OK$3),"",Výsledky!OK69)</f>
        <v/>
      </c>
      <c r="BO8" s="92" t="str">
        <f>IF(ISBLANK(Výsledky!$OR$3),"",Výsledky!OR69)</f>
        <v/>
      </c>
      <c r="BP8" s="92" t="str">
        <f>IF(ISBLANK(Výsledky!$OY$3),"",Výsledky!OY69)</f>
        <v/>
      </c>
      <c r="BQ8" s="92" t="str">
        <f>IF(ISBLANK(Výsledky!$PF$3),"",Výsledky!PF69)</f>
        <v/>
      </c>
      <c r="BR8" s="92" t="str">
        <f>IF(ISBLANK(Výsledky!$PM$3),"",Výsledky!PM69)</f>
        <v/>
      </c>
      <c r="BS8" s="92" t="str">
        <f>IF(ISBLANK(Výsledky!$PT$3),"",Výsledky!PT69)</f>
        <v/>
      </c>
      <c r="BT8" s="92" t="str">
        <f>IF(ISBLANK(Výsledky!$QA$3),"",Výsledky!QA69)</f>
        <v/>
      </c>
      <c r="BU8" s="96" t="str">
        <f>IF(ISBLANK(Výsledky!$QH$3),"",Výsledky!QH69)</f>
        <v/>
      </c>
      <c r="BV8" s="8"/>
      <c r="BW8" s="11"/>
      <c r="BX8" s="12" t="str">
        <f>IF(Tipy!B11="","",Tipy!B11)</f>
        <v>boss</v>
      </c>
      <c r="BY8" s="10">
        <f t="shared" si="1"/>
        <v>66</v>
      </c>
      <c r="BZ8" s="10">
        <f t="shared" si="2"/>
        <v>53</v>
      </c>
      <c r="CA8" s="10">
        <f t="shared" si="3"/>
        <v>56</v>
      </c>
      <c r="CB8" s="10">
        <f t="shared" si="4"/>
        <v>52</v>
      </c>
      <c r="CC8" s="10">
        <f t="shared" si="5"/>
        <v>52</v>
      </c>
      <c r="CD8" s="10">
        <f t="shared" si="6"/>
        <v>55</v>
      </c>
      <c r="CE8" s="10">
        <f t="shared" si="7"/>
        <v>55</v>
      </c>
      <c r="CF8" s="10">
        <f t="shared" si="8"/>
        <v>58</v>
      </c>
      <c r="CG8" s="10" t="e">
        <f t="shared" si="9"/>
        <v>#N/A</v>
      </c>
      <c r="CH8" s="10" t="e">
        <f t="shared" si="10"/>
        <v>#N/A</v>
      </c>
      <c r="CI8" s="10" t="e">
        <f t="shared" si="11"/>
        <v>#N/A</v>
      </c>
      <c r="CJ8" s="10" t="e">
        <f t="shared" si="12"/>
        <v>#N/A</v>
      </c>
      <c r="CK8" s="10" t="e">
        <f t="shared" si="13"/>
        <v>#N/A</v>
      </c>
      <c r="CL8" s="10" t="e">
        <f t="shared" si="14"/>
        <v>#N/A</v>
      </c>
      <c r="CM8" s="10" t="e">
        <f t="shared" si="15"/>
        <v>#N/A</v>
      </c>
      <c r="CN8" s="10" t="e">
        <f t="shared" si="16"/>
        <v>#N/A</v>
      </c>
      <c r="CO8" s="10" t="e">
        <f t="shared" si="17"/>
        <v>#N/A</v>
      </c>
      <c r="CP8" s="10" t="e">
        <f t="shared" si="18"/>
        <v>#N/A</v>
      </c>
      <c r="CQ8" s="10" t="e">
        <f t="shared" si="19"/>
        <v>#N/A</v>
      </c>
      <c r="CR8" s="10" t="e">
        <f t="shared" si="20"/>
        <v>#N/A</v>
      </c>
      <c r="CS8" s="10" t="e">
        <f t="shared" si="21"/>
        <v>#N/A</v>
      </c>
      <c r="CT8" s="10" t="e">
        <f t="shared" si="22"/>
        <v>#N/A</v>
      </c>
      <c r="CU8" s="10" t="e">
        <f t="shared" si="23"/>
        <v>#N/A</v>
      </c>
      <c r="CV8" s="10" t="e">
        <f t="shared" si="24"/>
        <v>#N/A</v>
      </c>
      <c r="CW8" s="10" t="e">
        <f t="shared" si="25"/>
        <v>#N/A</v>
      </c>
      <c r="CX8" s="10" t="e">
        <f t="shared" si="26"/>
        <v>#N/A</v>
      </c>
      <c r="CY8" s="10" t="e">
        <f t="shared" si="27"/>
        <v>#N/A</v>
      </c>
      <c r="CZ8" s="10" t="e">
        <f t="shared" si="28"/>
        <v>#N/A</v>
      </c>
      <c r="DA8" s="10" t="e">
        <f t="shared" si="29"/>
        <v>#N/A</v>
      </c>
      <c r="DB8" s="10" t="e">
        <f t="shared" si="30"/>
        <v>#N/A</v>
      </c>
      <c r="DC8" s="10" t="e">
        <f t="shared" si="31"/>
        <v>#N/A</v>
      </c>
      <c r="DD8" s="10" t="e">
        <f t="shared" si="32"/>
        <v>#N/A</v>
      </c>
      <c r="DE8" s="10" t="e">
        <f t="shared" si="33"/>
        <v>#N/A</v>
      </c>
      <c r="DF8" s="10" t="e">
        <f t="shared" si="34"/>
        <v>#N/A</v>
      </c>
      <c r="DG8" s="10" t="e">
        <f t="shared" si="35"/>
        <v>#N/A</v>
      </c>
      <c r="DH8" s="10" t="e">
        <f t="shared" si="36"/>
        <v>#N/A</v>
      </c>
      <c r="DI8" s="10" t="e">
        <f t="shared" si="37"/>
        <v>#N/A</v>
      </c>
      <c r="DJ8" s="10" t="e">
        <f t="shared" si="38"/>
        <v>#N/A</v>
      </c>
      <c r="DK8" s="10" t="e">
        <f t="shared" si="39"/>
        <v>#N/A</v>
      </c>
      <c r="DL8" s="10" t="e">
        <f t="shared" si="40"/>
        <v>#N/A</v>
      </c>
      <c r="DM8" s="10" t="e">
        <f t="shared" si="41"/>
        <v>#N/A</v>
      </c>
      <c r="DN8" s="10" t="e">
        <f t="shared" si="42"/>
        <v>#N/A</v>
      </c>
      <c r="DO8" s="10" t="e">
        <f t="shared" si="43"/>
        <v>#N/A</v>
      </c>
      <c r="DP8" s="10" t="e">
        <f t="shared" si="44"/>
        <v>#N/A</v>
      </c>
      <c r="DQ8" s="10" t="e">
        <f t="shared" si="45"/>
        <v>#N/A</v>
      </c>
      <c r="DR8" s="10" t="e">
        <f t="shared" si="46"/>
        <v>#N/A</v>
      </c>
      <c r="DS8" s="10" t="e">
        <f t="shared" si="47"/>
        <v>#N/A</v>
      </c>
      <c r="DT8" s="10" t="e">
        <f t="shared" si="48"/>
        <v>#N/A</v>
      </c>
      <c r="DU8" s="10" t="e">
        <f t="shared" si="49"/>
        <v>#N/A</v>
      </c>
      <c r="DV8" s="10" t="e">
        <f t="shared" si="50"/>
        <v>#N/A</v>
      </c>
      <c r="DW8" s="10" t="e">
        <f t="shared" si="51"/>
        <v>#N/A</v>
      </c>
      <c r="DX8" s="10" t="e">
        <f t="shared" si="52"/>
        <v>#N/A</v>
      </c>
      <c r="DY8" s="10" t="e">
        <f t="shared" si="53"/>
        <v>#N/A</v>
      </c>
      <c r="DZ8" s="10" t="e">
        <f t="shared" si="54"/>
        <v>#N/A</v>
      </c>
      <c r="EA8" s="10" t="e">
        <f t="shared" si="55"/>
        <v>#N/A</v>
      </c>
      <c r="EB8" s="10" t="e">
        <f t="shared" si="56"/>
        <v>#N/A</v>
      </c>
      <c r="EC8" s="10" t="e">
        <f t="shared" si="57"/>
        <v>#N/A</v>
      </c>
      <c r="ED8" s="10" t="e">
        <f t="shared" si="58"/>
        <v>#N/A</v>
      </c>
      <c r="EE8" s="10" t="e">
        <f t="shared" si="59"/>
        <v>#N/A</v>
      </c>
      <c r="EF8" s="10" t="e">
        <f t="shared" si="60"/>
        <v>#N/A</v>
      </c>
      <c r="EG8" s="10" t="e">
        <f t="shared" si="61"/>
        <v>#N/A</v>
      </c>
      <c r="EH8" s="10" t="e">
        <f t="shared" si="62"/>
        <v>#N/A</v>
      </c>
      <c r="EI8" s="10" t="e">
        <f t="shared" si="63"/>
        <v>#N/A</v>
      </c>
      <c r="EJ8" s="10" t="e">
        <f t="shared" si="64"/>
        <v>#N/A</v>
      </c>
    </row>
    <row r="9" spans="1:140" ht="15" x14ac:dyDescent="0.2">
      <c r="A9" s="1"/>
      <c r="B9" s="118" t="s">
        <v>99</v>
      </c>
      <c r="C9" s="114">
        <f>Tipy!A34</f>
        <v>9</v>
      </c>
      <c r="D9" s="109" t="str">
        <f>IF(Tipy!B34="","",Tipy!B34)</f>
        <v>Kouba</v>
      </c>
      <c r="E9" s="110">
        <f t="shared" si="0"/>
        <v>390</v>
      </c>
      <c r="F9" s="105">
        <f>IF(ISBLANK(Výsledky!$I$3),"-",SUM(K9:P9,R9,T9:U9,W9,Y9:AA9,AC9,AE9,AG9,AI9:AK9,AN9:AO9,AS9:AT9,AV9:AW9,AZ9,BB9:BC9,BE9:BF9,BH9,BJ9,BL9:BN9,BP9,BR9:BS9))</f>
        <v>190</v>
      </c>
      <c r="G9" s="90">
        <f>IF(ISBLANK(Výsledky!$BF$3),"-",SUM(Q9,V9,X9,S9,AB9,AD9,AU9,BA9,BG9,BI9,BO9,BQ9,BU9))</f>
        <v>200</v>
      </c>
      <c r="H9" s="90" t="str">
        <f>IF(ISBLANK(Výsledky!$FG$3),"-",SUM(AF9,AH9,AM9,AP9,AR9,AX9))</f>
        <v>-</v>
      </c>
      <c r="I9" s="93" t="str">
        <f>IF(ISBLANK(Výsledky!$GW$3),"-",SUM(AL9,AQ9,AY9,BD9,BK9,BT9))</f>
        <v>-</v>
      </c>
      <c r="J9" s="95">
        <f>IF(ISBLANK(Výsledky!$I$3),"",Výsledky!I40)</f>
        <v>0</v>
      </c>
      <c r="K9" s="92" t="str">
        <f>IF(ISBLANK(Výsledky!$P$3),"",Výsledky!P40)</f>
        <v>-</v>
      </c>
      <c r="L9" s="92">
        <f>IF(ISBLANK(Výsledky!$W$3),"",Výsledky!W40)</f>
        <v>0</v>
      </c>
      <c r="M9" s="92">
        <f>IF(ISBLANK(Výsledky!$AD$3),"",Výsledky!AD40)</f>
        <v>20</v>
      </c>
      <c r="N9" s="92">
        <f>IF(ISBLANK(Výsledky!$AK$3),"",Výsledky!AK40)</f>
        <v>20</v>
      </c>
      <c r="O9" s="92">
        <f>IF(ISBLANK(Výsledky!$AR$3),"",Výsledky!AR40)</f>
        <v>60</v>
      </c>
      <c r="P9" s="92" t="str">
        <f>IF(ISBLANK(Výsledky!$AY$3),"",Výsledky!AY40)</f>
        <v>-</v>
      </c>
      <c r="Q9" s="92">
        <f>IF(ISBLANK(Výsledky!$BF$3),"",Výsledky!BF40)</f>
        <v>0</v>
      </c>
      <c r="R9" s="92" t="str">
        <f>IF(ISBLANK(Výsledky!$BM$3),"",Výsledky!BM40)</f>
        <v/>
      </c>
      <c r="S9" s="92">
        <f>IF(ISBLANK(Výsledky!$BT$3),"",Výsledky!BT40)</f>
        <v>60</v>
      </c>
      <c r="T9" s="92" t="str">
        <f>IF(ISBLANK(Výsledky!$CA$3),"",Výsledky!CA40)</f>
        <v/>
      </c>
      <c r="U9" s="92">
        <f>IF(ISBLANK(Výsledky!$CH$3),"",Výsledky!CH40)</f>
        <v>0</v>
      </c>
      <c r="V9" s="92">
        <f>IF(ISBLANK(Výsledky!$CO$3),"",Výsledky!CO40)</f>
        <v>80</v>
      </c>
      <c r="W9" s="92">
        <f>IF(ISBLANK(Výsledky!$CV$3),"",Výsledky!CV40)</f>
        <v>30</v>
      </c>
      <c r="X9" s="92">
        <f>IF(ISBLANK(Výsledky!$DC$3),"",Výsledky!DC40)</f>
        <v>60</v>
      </c>
      <c r="Y9" s="92">
        <f>IF(ISBLANK(Výsledky!$DJ$3),"",Výsledky!DJ40)</f>
        <v>40</v>
      </c>
      <c r="Z9" s="92">
        <f>IF(ISBLANK(Výsledky!$DQ$3),"",Výsledky!DQ40)</f>
        <v>20</v>
      </c>
      <c r="AA9" s="92" t="str">
        <f>IF(ISBLANK(Výsledky!$DX$3),"",Výsledky!DX40)</f>
        <v>-</v>
      </c>
      <c r="AB9" s="92" t="str">
        <f>IF(ISBLANK(Výsledky!$EE$3),"",Výsledky!EE40)</f>
        <v/>
      </c>
      <c r="AC9" s="92" t="str">
        <f>IF(ISBLANK(Výsledky!$EL$3),"",Výsledky!EL40)</f>
        <v/>
      </c>
      <c r="AD9" s="92" t="str">
        <f>IF(ISBLANK(Výsledky!$ES$3),"",Výsledky!ES40)</f>
        <v/>
      </c>
      <c r="AE9" s="92" t="str">
        <f>IF(ISBLANK(Výsledky!$EZ$3),"",Výsledky!EZ40)</f>
        <v/>
      </c>
      <c r="AF9" s="92" t="str">
        <f>IF(ISBLANK(Výsledky!$FG$3),"",Výsledky!FG40)</f>
        <v/>
      </c>
      <c r="AG9" s="92" t="str">
        <f>IF(ISBLANK(Výsledky!$FN$3),"",Výsledky!FN40)</f>
        <v/>
      </c>
      <c r="AH9" s="92" t="str">
        <f>IF(ISBLANK(Výsledky!$FU$3),"",Výsledky!FU40)</f>
        <v/>
      </c>
      <c r="AI9" s="92" t="str">
        <f>IF(ISBLANK(Výsledky!$GB$3),"",Výsledky!GB40)</f>
        <v/>
      </c>
      <c r="AJ9" s="92" t="str">
        <f>IF(ISBLANK(Výsledky!$GI$3),"",Výsledky!GI40)</f>
        <v/>
      </c>
      <c r="AK9" s="92" t="str">
        <f>IF(ISBLANK(Výsledky!$GP$3),"",Výsledky!GP40)</f>
        <v/>
      </c>
      <c r="AL9" s="92" t="str">
        <f>IF(ISBLANK(Výsledky!$GW$3),"",Výsledky!GW40)</f>
        <v/>
      </c>
      <c r="AM9" s="92" t="str">
        <f>IF(ISBLANK(Výsledky!$HD$3),"",Výsledky!HD40)</f>
        <v/>
      </c>
      <c r="AN9" s="92" t="str">
        <f>IF(ISBLANK(Výsledky!$HK$3),"",Výsledky!HK40)</f>
        <v/>
      </c>
      <c r="AO9" s="92" t="str">
        <f>IF(ISBLANK(Výsledky!$HR$3),"",Výsledky!HR40)</f>
        <v/>
      </c>
      <c r="AP9" s="92" t="str">
        <f>IF(ISBLANK(Výsledky!$HY$3),"",Výsledky!HY40)</f>
        <v/>
      </c>
      <c r="AQ9" s="92" t="str">
        <f>IF(ISBLANK(Výsledky!$IF$3),"",Výsledky!IF40)</f>
        <v/>
      </c>
      <c r="AR9" s="92" t="str">
        <f>IF(ISBLANK(Výsledky!$IM$3),"",Výsledky!IM40)</f>
        <v/>
      </c>
      <c r="AS9" s="92" t="str">
        <f>IF(ISBLANK(Výsledky!$IT$3),"",Výsledky!IT40)</f>
        <v/>
      </c>
      <c r="AT9" s="92" t="str">
        <f>IF(ISBLANK(Výsledky!$JA$3),"",Výsledky!JA40)</f>
        <v/>
      </c>
      <c r="AU9" s="92" t="str">
        <f>IF(ISBLANK(Výsledky!$JH$3),"",Výsledky!JH40)</f>
        <v/>
      </c>
      <c r="AV9" s="92" t="str">
        <f>IF(ISBLANK(Výsledky!$JO$3),"",Výsledky!JO40)</f>
        <v/>
      </c>
      <c r="AW9" s="92" t="str">
        <f>IF(ISBLANK(Výsledky!$JV$3),"",Výsledky!JV40)</f>
        <v/>
      </c>
      <c r="AX9" s="92" t="str">
        <f>IF(ISBLANK(Výsledky!$KC$3),"",Výsledky!KC40)</f>
        <v/>
      </c>
      <c r="AY9" s="92" t="str">
        <f>IF(ISBLANK(Výsledky!$KJ$3),"",Výsledky!KJ40)</f>
        <v/>
      </c>
      <c r="AZ9" s="92" t="str">
        <f>IF(ISBLANK(Výsledky!$KQ$3),"",Výsledky!KQ40)</f>
        <v/>
      </c>
      <c r="BA9" s="92" t="str">
        <f>IF(ISBLANK(Výsledky!$KX$3),"",Výsledky!KX40)</f>
        <v/>
      </c>
      <c r="BB9" s="92" t="str">
        <f>IF(ISBLANK(Výsledky!$LE$3),"",Výsledky!LE40)</f>
        <v/>
      </c>
      <c r="BC9" s="92" t="str">
        <f>IF(ISBLANK(Výsledky!$LL$3),"",Výsledky!LL40)</f>
        <v/>
      </c>
      <c r="BD9" s="92" t="str">
        <f>IF(ISBLANK(Výsledky!$LS$3),"",Výsledky!LS40)</f>
        <v/>
      </c>
      <c r="BE9" s="92" t="str">
        <f>IF(ISBLANK(Výsledky!$LZ$3),"",Výsledky!LZ40)</f>
        <v/>
      </c>
      <c r="BF9" s="92" t="str">
        <f>IF(ISBLANK(Výsledky!$MG$3),"",Výsledky!MG40)</f>
        <v/>
      </c>
      <c r="BG9" s="92" t="str">
        <f>IF(ISBLANK(Výsledky!$MN$3),"",Výsledky!MN40)</f>
        <v/>
      </c>
      <c r="BH9" s="92" t="str">
        <f>IF(ISBLANK(Výsledky!$MU$3),"",Výsledky!MU40)</f>
        <v/>
      </c>
      <c r="BI9" s="92" t="str">
        <f>IF(ISBLANK(Výsledky!$NB$3),"",Výsledky!NB40)</f>
        <v/>
      </c>
      <c r="BJ9" s="92" t="str">
        <f>IF(ISBLANK(Výsledky!$NI$3),"",Výsledky!NI40)</f>
        <v/>
      </c>
      <c r="BK9" s="92" t="str">
        <f>IF(ISBLANK(Výsledky!$NP$3),"",Výsledky!NP40)</f>
        <v/>
      </c>
      <c r="BL9" s="92" t="str">
        <f>IF(ISBLANK(Výsledky!$NW$3),"",Výsledky!NW40)</f>
        <v/>
      </c>
      <c r="BM9" s="92" t="str">
        <f>IF(ISBLANK(Výsledky!$OD$3),"",Výsledky!OD40)</f>
        <v/>
      </c>
      <c r="BN9" s="92" t="str">
        <f>IF(ISBLANK(Výsledky!$OK$3),"",Výsledky!OK40)</f>
        <v/>
      </c>
      <c r="BO9" s="92" t="str">
        <f>IF(ISBLANK(Výsledky!$OR$3),"",Výsledky!OR40)</f>
        <v/>
      </c>
      <c r="BP9" s="92" t="str">
        <f>IF(ISBLANK(Výsledky!$OY$3),"",Výsledky!OY40)</f>
        <v/>
      </c>
      <c r="BQ9" s="92" t="str">
        <f>IF(ISBLANK(Výsledky!$PF$3),"",Výsledky!PF40)</f>
        <v/>
      </c>
      <c r="BR9" s="92" t="str">
        <f>IF(ISBLANK(Výsledky!$PM$3),"",Výsledky!PM40)</f>
        <v/>
      </c>
      <c r="BS9" s="92" t="str">
        <f>IF(ISBLANK(Výsledky!$PT$3),"",Výsledky!PT40)</f>
        <v/>
      </c>
      <c r="BT9" s="92" t="str">
        <f>IF(ISBLANK(Výsledky!$QA$3),"",Výsledky!QA40)</f>
        <v/>
      </c>
      <c r="BU9" s="96" t="str">
        <f>IF(ISBLANK(Výsledky!$QH$3),"",Výsledky!QH40)</f>
        <v/>
      </c>
      <c r="BV9" s="8"/>
      <c r="BW9" s="11"/>
      <c r="BX9" s="12" t="str">
        <f>IF(Tipy!B12="","",Tipy!B12)</f>
        <v>Burton</v>
      </c>
      <c r="BY9" s="10">
        <f t="shared" si="1"/>
        <v>65</v>
      </c>
      <c r="BZ9" s="10">
        <f t="shared" si="2"/>
        <v>52</v>
      </c>
      <c r="CA9" s="10">
        <f t="shared" si="3"/>
        <v>55</v>
      </c>
      <c r="CB9" s="10">
        <f t="shared" si="4"/>
        <v>64</v>
      </c>
      <c r="CC9" s="10">
        <f t="shared" si="5"/>
        <v>44</v>
      </c>
      <c r="CD9" s="10">
        <f t="shared" si="6"/>
        <v>32</v>
      </c>
      <c r="CE9" s="10">
        <f t="shared" si="7"/>
        <v>32</v>
      </c>
      <c r="CF9" s="10">
        <f t="shared" si="8"/>
        <v>35</v>
      </c>
      <c r="CG9" s="10" t="e">
        <f t="shared" si="9"/>
        <v>#N/A</v>
      </c>
      <c r="CH9" s="10" t="e">
        <f t="shared" si="10"/>
        <v>#N/A</v>
      </c>
      <c r="CI9" s="10" t="e">
        <f t="shared" si="11"/>
        <v>#N/A</v>
      </c>
      <c r="CJ9" s="10" t="e">
        <f t="shared" si="12"/>
        <v>#N/A</v>
      </c>
      <c r="CK9" s="10" t="e">
        <f t="shared" si="13"/>
        <v>#N/A</v>
      </c>
      <c r="CL9" s="10" t="e">
        <f t="shared" si="14"/>
        <v>#N/A</v>
      </c>
      <c r="CM9" s="10" t="e">
        <f t="shared" si="15"/>
        <v>#N/A</v>
      </c>
      <c r="CN9" s="10" t="e">
        <f t="shared" si="16"/>
        <v>#N/A</v>
      </c>
      <c r="CO9" s="10" t="e">
        <f t="shared" si="17"/>
        <v>#N/A</v>
      </c>
      <c r="CP9" s="10" t="e">
        <f t="shared" si="18"/>
        <v>#N/A</v>
      </c>
      <c r="CQ9" s="10" t="e">
        <f t="shared" si="19"/>
        <v>#N/A</v>
      </c>
      <c r="CR9" s="10" t="e">
        <f t="shared" si="20"/>
        <v>#N/A</v>
      </c>
      <c r="CS9" s="10" t="e">
        <f t="shared" si="21"/>
        <v>#N/A</v>
      </c>
      <c r="CT9" s="10" t="e">
        <f t="shared" si="22"/>
        <v>#N/A</v>
      </c>
      <c r="CU9" s="10" t="e">
        <f t="shared" si="23"/>
        <v>#N/A</v>
      </c>
      <c r="CV9" s="10" t="e">
        <f t="shared" si="24"/>
        <v>#N/A</v>
      </c>
      <c r="CW9" s="10" t="e">
        <f t="shared" si="25"/>
        <v>#N/A</v>
      </c>
      <c r="CX9" s="10" t="e">
        <f t="shared" si="26"/>
        <v>#N/A</v>
      </c>
      <c r="CY9" s="10" t="e">
        <f t="shared" si="27"/>
        <v>#N/A</v>
      </c>
      <c r="CZ9" s="10" t="e">
        <f t="shared" si="28"/>
        <v>#N/A</v>
      </c>
      <c r="DA9" s="10" t="e">
        <f t="shared" si="29"/>
        <v>#N/A</v>
      </c>
      <c r="DB9" s="10" t="e">
        <f t="shared" si="30"/>
        <v>#N/A</v>
      </c>
      <c r="DC9" s="10" t="e">
        <f t="shared" si="31"/>
        <v>#N/A</v>
      </c>
      <c r="DD9" s="10" t="e">
        <f t="shared" si="32"/>
        <v>#N/A</v>
      </c>
      <c r="DE9" s="10" t="e">
        <f t="shared" si="33"/>
        <v>#N/A</v>
      </c>
      <c r="DF9" s="10" t="e">
        <f t="shared" si="34"/>
        <v>#N/A</v>
      </c>
      <c r="DG9" s="10" t="e">
        <f t="shared" si="35"/>
        <v>#N/A</v>
      </c>
      <c r="DH9" s="10" t="e">
        <f t="shared" si="36"/>
        <v>#N/A</v>
      </c>
      <c r="DI9" s="10" t="e">
        <f t="shared" si="37"/>
        <v>#N/A</v>
      </c>
      <c r="DJ9" s="10" t="e">
        <f t="shared" si="38"/>
        <v>#N/A</v>
      </c>
      <c r="DK9" s="10" t="e">
        <f t="shared" si="39"/>
        <v>#N/A</v>
      </c>
      <c r="DL9" s="10" t="e">
        <f t="shared" si="40"/>
        <v>#N/A</v>
      </c>
      <c r="DM9" s="10" t="e">
        <f t="shared" si="41"/>
        <v>#N/A</v>
      </c>
      <c r="DN9" s="10" t="e">
        <f t="shared" si="42"/>
        <v>#N/A</v>
      </c>
      <c r="DO9" s="10" t="e">
        <f t="shared" si="43"/>
        <v>#N/A</v>
      </c>
      <c r="DP9" s="10" t="e">
        <f t="shared" si="44"/>
        <v>#N/A</v>
      </c>
      <c r="DQ9" s="10" t="e">
        <f t="shared" si="45"/>
        <v>#N/A</v>
      </c>
      <c r="DR9" s="10" t="e">
        <f t="shared" si="46"/>
        <v>#N/A</v>
      </c>
      <c r="DS9" s="10" t="e">
        <f t="shared" si="47"/>
        <v>#N/A</v>
      </c>
      <c r="DT9" s="10" t="e">
        <f t="shared" si="48"/>
        <v>#N/A</v>
      </c>
      <c r="DU9" s="10" t="e">
        <f t="shared" si="49"/>
        <v>#N/A</v>
      </c>
      <c r="DV9" s="10" t="e">
        <f t="shared" si="50"/>
        <v>#N/A</v>
      </c>
      <c r="DW9" s="10" t="e">
        <f t="shared" si="51"/>
        <v>#N/A</v>
      </c>
      <c r="DX9" s="10" t="e">
        <f t="shared" si="52"/>
        <v>#N/A</v>
      </c>
      <c r="DY9" s="10" t="e">
        <f t="shared" si="53"/>
        <v>#N/A</v>
      </c>
      <c r="DZ9" s="10" t="e">
        <f t="shared" si="54"/>
        <v>#N/A</v>
      </c>
      <c r="EA9" s="10" t="e">
        <f t="shared" si="55"/>
        <v>#N/A</v>
      </c>
      <c r="EB9" s="10" t="e">
        <f t="shared" si="56"/>
        <v>#N/A</v>
      </c>
      <c r="EC9" s="10" t="e">
        <f t="shared" si="57"/>
        <v>#N/A</v>
      </c>
      <c r="ED9" s="10" t="e">
        <f t="shared" si="58"/>
        <v>#N/A</v>
      </c>
      <c r="EE9" s="10" t="e">
        <f t="shared" si="59"/>
        <v>#N/A</v>
      </c>
      <c r="EF9" s="10" t="e">
        <f t="shared" si="60"/>
        <v>#N/A</v>
      </c>
      <c r="EG9" s="10" t="e">
        <f t="shared" si="61"/>
        <v>#N/A</v>
      </c>
      <c r="EH9" s="10" t="e">
        <f t="shared" si="62"/>
        <v>#N/A</v>
      </c>
      <c r="EI9" s="10" t="e">
        <f t="shared" si="63"/>
        <v>#N/A</v>
      </c>
      <c r="EJ9" s="10" t="e">
        <f t="shared" si="64"/>
        <v>#N/A</v>
      </c>
    </row>
    <row r="10" spans="1:140" ht="15" x14ac:dyDescent="0.2">
      <c r="A10" s="1"/>
      <c r="B10" s="118" t="s">
        <v>100</v>
      </c>
      <c r="C10" s="114">
        <f>Tipy!A64</f>
        <v>19</v>
      </c>
      <c r="D10" s="109" t="str">
        <f>IF(Tipy!B64="","",Tipy!B64)</f>
        <v>Roman9YNWA</v>
      </c>
      <c r="E10" s="110">
        <f t="shared" si="0"/>
        <v>380</v>
      </c>
      <c r="F10" s="105">
        <f>IF(ISBLANK(Výsledky!$I$3),"-",SUM(K10:P10,R10,T10:U10,W10,Y10:AA10,AC10,AE10,AG10,AI10:AK10,AN10:AO10,AS10:AT10,AV10:AW10,AZ10,BB10:BC10,BE10:BF10,BH10,BJ10,BL10:BN10,BP10,BR10:BS10))</f>
        <v>200</v>
      </c>
      <c r="G10" s="90">
        <f>IF(ISBLANK(Výsledky!$BF$3),"-",SUM(Q10,V10,X10,S10,AB10,AD10,AU10,BA10,BG10,BI10,BO10,BQ10,BU10))</f>
        <v>160</v>
      </c>
      <c r="H10" s="90" t="str">
        <f>IF(ISBLANK(Výsledky!$FG$3),"-",SUM(AF10,AH10,AM10,AP10,AR10,AX10))</f>
        <v>-</v>
      </c>
      <c r="I10" s="93" t="str">
        <f>IF(ISBLANK(Výsledky!$GW$3),"-",SUM(AL10,AQ10,AY10,BD10,BK10,BT10))</f>
        <v>-</v>
      </c>
      <c r="J10" s="95">
        <f>IF(ISBLANK(Výsledky!$I$3),"",Výsledky!I70)</f>
        <v>20</v>
      </c>
      <c r="K10" s="92">
        <f>IF(ISBLANK(Výsledky!$P$3),"",Výsledky!P70)</f>
        <v>30</v>
      </c>
      <c r="L10" s="92">
        <f>IF(ISBLANK(Výsledky!$W$3),"",Výsledky!W70)</f>
        <v>10</v>
      </c>
      <c r="M10" s="92">
        <f>IF(ISBLANK(Výsledky!$AD$3),"",Výsledky!AD70)</f>
        <v>0</v>
      </c>
      <c r="N10" s="92">
        <f>IF(ISBLANK(Výsledky!$AK$3),"",Výsledky!AK70)</f>
        <v>40</v>
      </c>
      <c r="O10" s="92">
        <f>IF(ISBLANK(Výsledky!$AR$3),"",Výsledky!AR70)</f>
        <v>60</v>
      </c>
      <c r="P10" s="92">
        <f>IF(ISBLANK(Výsledky!$AY$3),"",Výsledky!AY70)</f>
        <v>0</v>
      </c>
      <c r="Q10" s="92">
        <f>IF(ISBLANK(Výsledky!$BF$3),"",Výsledky!BF70)</f>
        <v>0</v>
      </c>
      <c r="R10" s="92" t="str">
        <f>IF(ISBLANK(Výsledky!$BM$3),"",Výsledky!BM70)</f>
        <v/>
      </c>
      <c r="S10" s="92">
        <f>IF(ISBLANK(Výsledky!$BT$3),"",Výsledky!BT70)</f>
        <v>60</v>
      </c>
      <c r="T10" s="92" t="str">
        <f>IF(ISBLANK(Výsledky!$CA$3),"",Výsledky!CA70)</f>
        <v/>
      </c>
      <c r="U10" s="92">
        <f>IF(ISBLANK(Výsledky!$CH$3),"",Výsledky!CH70)</f>
        <v>0</v>
      </c>
      <c r="V10" s="92">
        <f>IF(ISBLANK(Výsledky!$CO$3),"",Výsledky!CO70)</f>
        <v>40</v>
      </c>
      <c r="W10" s="92">
        <f>IF(ISBLANK(Výsledky!$CV$3),"",Výsledky!CV70)</f>
        <v>20</v>
      </c>
      <c r="X10" s="92">
        <f>IF(ISBLANK(Výsledky!$DC$3),"",Výsledky!DC70)</f>
        <v>60</v>
      </c>
      <c r="Y10" s="92">
        <f>IF(ISBLANK(Výsledky!$DJ$3),"",Výsledky!DJ70)</f>
        <v>0</v>
      </c>
      <c r="Z10" s="92">
        <f>IF(ISBLANK(Výsledky!$DQ$3),"",Výsledky!DQ70)</f>
        <v>40</v>
      </c>
      <c r="AA10" s="92">
        <f>IF(ISBLANK(Výsledky!$DX$3),"",Výsledky!DX70)</f>
        <v>0</v>
      </c>
      <c r="AB10" s="92" t="str">
        <f>IF(ISBLANK(Výsledky!$EE$3),"",Výsledky!EE70)</f>
        <v/>
      </c>
      <c r="AC10" s="92" t="str">
        <f>IF(ISBLANK(Výsledky!$EL$3),"",Výsledky!EL70)</f>
        <v/>
      </c>
      <c r="AD10" s="92" t="str">
        <f>IF(ISBLANK(Výsledky!$ES$3),"",Výsledky!ES70)</f>
        <v/>
      </c>
      <c r="AE10" s="92" t="str">
        <f>IF(ISBLANK(Výsledky!$EZ$3),"",Výsledky!EZ70)</f>
        <v/>
      </c>
      <c r="AF10" s="92" t="str">
        <f>IF(ISBLANK(Výsledky!$FG$3),"",Výsledky!FG70)</f>
        <v/>
      </c>
      <c r="AG10" s="92" t="str">
        <f>IF(ISBLANK(Výsledky!$FN$3),"",Výsledky!FN70)</f>
        <v/>
      </c>
      <c r="AH10" s="92" t="str">
        <f>IF(ISBLANK(Výsledky!$FU$3),"",Výsledky!FU70)</f>
        <v/>
      </c>
      <c r="AI10" s="92" t="str">
        <f>IF(ISBLANK(Výsledky!$GB$3),"",Výsledky!GB70)</f>
        <v/>
      </c>
      <c r="AJ10" s="92" t="str">
        <f>IF(ISBLANK(Výsledky!$GI$3),"",Výsledky!GI70)</f>
        <v/>
      </c>
      <c r="AK10" s="92" t="str">
        <f>IF(ISBLANK(Výsledky!$GP$3),"",Výsledky!GP70)</f>
        <v/>
      </c>
      <c r="AL10" s="92" t="str">
        <f>IF(ISBLANK(Výsledky!$GW$3),"",Výsledky!GW70)</f>
        <v/>
      </c>
      <c r="AM10" s="92" t="str">
        <f>IF(ISBLANK(Výsledky!$HD$3),"",Výsledky!HD70)</f>
        <v/>
      </c>
      <c r="AN10" s="92" t="str">
        <f>IF(ISBLANK(Výsledky!$HK$3),"",Výsledky!HK70)</f>
        <v/>
      </c>
      <c r="AO10" s="92" t="str">
        <f>IF(ISBLANK(Výsledky!$HR$3),"",Výsledky!HR70)</f>
        <v/>
      </c>
      <c r="AP10" s="92" t="str">
        <f>IF(ISBLANK(Výsledky!$HY$3),"",Výsledky!HY70)</f>
        <v/>
      </c>
      <c r="AQ10" s="92" t="str">
        <f>IF(ISBLANK(Výsledky!$IF$3),"",Výsledky!IF70)</f>
        <v/>
      </c>
      <c r="AR10" s="92" t="str">
        <f>IF(ISBLANK(Výsledky!$IM$3),"",Výsledky!IM70)</f>
        <v/>
      </c>
      <c r="AS10" s="92" t="str">
        <f>IF(ISBLANK(Výsledky!$IT$3),"",Výsledky!IT70)</f>
        <v/>
      </c>
      <c r="AT10" s="92" t="str">
        <f>IF(ISBLANK(Výsledky!$JA$3),"",Výsledky!JA70)</f>
        <v/>
      </c>
      <c r="AU10" s="92" t="str">
        <f>IF(ISBLANK(Výsledky!$JH$3),"",Výsledky!JH70)</f>
        <v/>
      </c>
      <c r="AV10" s="92" t="str">
        <f>IF(ISBLANK(Výsledky!$JO$3),"",Výsledky!JO70)</f>
        <v/>
      </c>
      <c r="AW10" s="92" t="str">
        <f>IF(ISBLANK(Výsledky!$JV$3),"",Výsledky!JV70)</f>
        <v/>
      </c>
      <c r="AX10" s="92" t="str">
        <f>IF(ISBLANK(Výsledky!$KC$3),"",Výsledky!KC70)</f>
        <v/>
      </c>
      <c r="AY10" s="92" t="str">
        <f>IF(ISBLANK(Výsledky!$KJ$3),"",Výsledky!KJ70)</f>
        <v/>
      </c>
      <c r="AZ10" s="92" t="str">
        <f>IF(ISBLANK(Výsledky!$KQ$3),"",Výsledky!KQ70)</f>
        <v/>
      </c>
      <c r="BA10" s="92" t="str">
        <f>IF(ISBLANK(Výsledky!$KX$3),"",Výsledky!KX70)</f>
        <v/>
      </c>
      <c r="BB10" s="92" t="str">
        <f>IF(ISBLANK(Výsledky!$LE$3),"",Výsledky!LE70)</f>
        <v/>
      </c>
      <c r="BC10" s="92" t="str">
        <f>IF(ISBLANK(Výsledky!$LL$3),"",Výsledky!LL70)</f>
        <v/>
      </c>
      <c r="BD10" s="92" t="str">
        <f>IF(ISBLANK(Výsledky!$LS$3),"",Výsledky!LS70)</f>
        <v/>
      </c>
      <c r="BE10" s="92" t="str">
        <f>IF(ISBLANK(Výsledky!$LZ$3),"",Výsledky!LZ70)</f>
        <v/>
      </c>
      <c r="BF10" s="92" t="str">
        <f>IF(ISBLANK(Výsledky!$MG$3),"",Výsledky!MG70)</f>
        <v/>
      </c>
      <c r="BG10" s="92" t="str">
        <f>IF(ISBLANK(Výsledky!$MN$3),"",Výsledky!MN70)</f>
        <v/>
      </c>
      <c r="BH10" s="92" t="str">
        <f>IF(ISBLANK(Výsledky!$MU$3),"",Výsledky!MU70)</f>
        <v/>
      </c>
      <c r="BI10" s="92" t="str">
        <f>IF(ISBLANK(Výsledky!$NB$3),"",Výsledky!NB70)</f>
        <v/>
      </c>
      <c r="BJ10" s="92" t="str">
        <f>IF(ISBLANK(Výsledky!$NI$3),"",Výsledky!NI70)</f>
        <v/>
      </c>
      <c r="BK10" s="92" t="str">
        <f>IF(ISBLANK(Výsledky!$NP$3),"",Výsledky!NP70)</f>
        <v/>
      </c>
      <c r="BL10" s="92" t="str">
        <f>IF(ISBLANK(Výsledky!$NW$3),"",Výsledky!NW70)</f>
        <v/>
      </c>
      <c r="BM10" s="92" t="str">
        <f>IF(ISBLANK(Výsledky!$OD$3),"",Výsledky!OD70)</f>
        <v/>
      </c>
      <c r="BN10" s="92" t="str">
        <f>IF(ISBLANK(Výsledky!$OK$3),"",Výsledky!OK70)</f>
        <v/>
      </c>
      <c r="BO10" s="92" t="str">
        <f>IF(ISBLANK(Výsledky!$OR$3),"",Výsledky!OR70)</f>
        <v/>
      </c>
      <c r="BP10" s="92" t="str">
        <f>IF(ISBLANK(Výsledky!$OY$3),"",Výsledky!OY70)</f>
        <v/>
      </c>
      <c r="BQ10" s="92" t="str">
        <f>IF(ISBLANK(Výsledky!$PF$3),"",Výsledky!PF70)</f>
        <v/>
      </c>
      <c r="BR10" s="92" t="str">
        <f>IF(ISBLANK(Výsledky!$PM$3),"",Výsledky!PM70)</f>
        <v/>
      </c>
      <c r="BS10" s="92" t="str">
        <f>IF(ISBLANK(Výsledky!$PT$3),"",Výsledky!PT70)</f>
        <v/>
      </c>
      <c r="BT10" s="92" t="str">
        <f>IF(ISBLANK(Výsledky!$QA$3),"",Výsledky!QA70)</f>
        <v/>
      </c>
      <c r="BU10" s="96" t="str">
        <f>IF(ISBLANK(Výsledky!$QH$3),"",Výsledky!QH70)</f>
        <v/>
      </c>
      <c r="BV10" s="8"/>
      <c r="BW10" s="11"/>
      <c r="BX10" s="12" t="str">
        <f>IF(Tipy!B13="","",Tipy!B13)</f>
        <v>Cali</v>
      </c>
      <c r="BY10" s="10">
        <f t="shared" si="1"/>
        <v>49</v>
      </c>
      <c r="BZ10" s="10">
        <f t="shared" si="2"/>
        <v>67</v>
      </c>
      <c r="CA10" s="10">
        <f t="shared" si="3"/>
        <v>47</v>
      </c>
      <c r="CB10" s="10">
        <f t="shared" si="4"/>
        <v>43</v>
      </c>
      <c r="CC10" s="10">
        <f t="shared" si="5"/>
        <v>47</v>
      </c>
      <c r="CD10" s="10">
        <f t="shared" si="6"/>
        <v>20</v>
      </c>
      <c r="CE10" s="10">
        <f t="shared" si="7"/>
        <v>20</v>
      </c>
      <c r="CF10" s="10">
        <f t="shared" si="8"/>
        <v>24</v>
      </c>
      <c r="CG10" s="10" t="e">
        <f t="shared" si="9"/>
        <v>#N/A</v>
      </c>
      <c r="CH10" s="10" t="e">
        <f t="shared" si="10"/>
        <v>#N/A</v>
      </c>
      <c r="CI10" s="10" t="e">
        <f t="shared" si="11"/>
        <v>#N/A</v>
      </c>
      <c r="CJ10" s="10" t="e">
        <f t="shared" si="12"/>
        <v>#N/A</v>
      </c>
      <c r="CK10" s="10" t="e">
        <f t="shared" si="13"/>
        <v>#N/A</v>
      </c>
      <c r="CL10" s="10" t="e">
        <f t="shared" si="14"/>
        <v>#N/A</v>
      </c>
      <c r="CM10" s="10" t="e">
        <f t="shared" si="15"/>
        <v>#N/A</v>
      </c>
      <c r="CN10" s="10" t="e">
        <f t="shared" si="16"/>
        <v>#N/A</v>
      </c>
      <c r="CO10" s="10" t="e">
        <f t="shared" si="17"/>
        <v>#N/A</v>
      </c>
      <c r="CP10" s="10" t="e">
        <f t="shared" si="18"/>
        <v>#N/A</v>
      </c>
      <c r="CQ10" s="10" t="e">
        <f t="shared" si="19"/>
        <v>#N/A</v>
      </c>
      <c r="CR10" s="10" t="e">
        <f t="shared" si="20"/>
        <v>#N/A</v>
      </c>
      <c r="CS10" s="10" t="e">
        <f t="shared" si="21"/>
        <v>#N/A</v>
      </c>
      <c r="CT10" s="10" t="e">
        <f t="shared" si="22"/>
        <v>#N/A</v>
      </c>
      <c r="CU10" s="10" t="e">
        <f t="shared" si="23"/>
        <v>#N/A</v>
      </c>
      <c r="CV10" s="10" t="e">
        <f t="shared" si="24"/>
        <v>#N/A</v>
      </c>
      <c r="CW10" s="10" t="e">
        <f t="shared" si="25"/>
        <v>#N/A</v>
      </c>
      <c r="CX10" s="10" t="e">
        <f t="shared" si="26"/>
        <v>#N/A</v>
      </c>
      <c r="CY10" s="10" t="e">
        <f t="shared" si="27"/>
        <v>#N/A</v>
      </c>
      <c r="CZ10" s="10" t="e">
        <f t="shared" si="28"/>
        <v>#N/A</v>
      </c>
      <c r="DA10" s="10" t="e">
        <f t="shared" si="29"/>
        <v>#N/A</v>
      </c>
      <c r="DB10" s="10" t="e">
        <f t="shared" si="30"/>
        <v>#N/A</v>
      </c>
      <c r="DC10" s="10" t="e">
        <f t="shared" si="31"/>
        <v>#N/A</v>
      </c>
      <c r="DD10" s="10" t="e">
        <f t="shared" si="32"/>
        <v>#N/A</v>
      </c>
      <c r="DE10" s="10" t="e">
        <f t="shared" si="33"/>
        <v>#N/A</v>
      </c>
      <c r="DF10" s="10" t="e">
        <f t="shared" si="34"/>
        <v>#N/A</v>
      </c>
      <c r="DG10" s="10" t="e">
        <f t="shared" si="35"/>
        <v>#N/A</v>
      </c>
      <c r="DH10" s="10" t="e">
        <f t="shared" si="36"/>
        <v>#N/A</v>
      </c>
      <c r="DI10" s="10" t="e">
        <f t="shared" si="37"/>
        <v>#N/A</v>
      </c>
      <c r="DJ10" s="10" t="e">
        <f t="shared" si="38"/>
        <v>#N/A</v>
      </c>
      <c r="DK10" s="10" t="e">
        <f t="shared" si="39"/>
        <v>#N/A</v>
      </c>
      <c r="DL10" s="10" t="e">
        <f t="shared" si="40"/>
        <v>#N/A</v>
      </c>
      <c r="DM10" s="10" t="e">
        <f t="shared" si="41"/>
        <v>#N/A</v>
      </c>
      <c r="DN10" s="10" t="e">
        <f t="shared" si="42"/>
        <v>#N/A</v>
      </c>
      <c r="DO10" s="10" t="e">
        <f t="shared" si="43"/>
        <v>#N/A</v>
      </c>
      <c r="DP10" s="10" t="e">
        <f t="shared" si="44"/>
        <v>#N/A</v>
      </c>
      <c r="DQ10" s="10" t="e">
        <f t="shared" si="45"/>
        <v>#N/A</v>
      </c>
      <c r="DR10" s="10" t="e">
        <f t="shared" si="46"/>
        <v>#N/A</v>
      </c>
      <c r="DS10" s="10" t="e">
        <f t="shared" si="47"/>
        <v>#N/A</v>
      </c>
      <c r="DT10" s="10" t="e">
        <f t="shared" si="48"/>
        <v>#N/A</v>
      </c>
      <c r="DU10" s="10" t="e">
        <f t="shared" si="49"/>
        <v>#N/A</v>
      </c>
      <c r="DV10" s="10" t="e">
        <f t="shared" si="50"/>
        <v>#N/A</v>
      </c>
      <c r="DW10" s="10" t="e">
        <f t="shared" si="51"/>
        <v>#N/A</v>
      </c>
      <c r="DX10" s="10" t="e">
        <f t="shared" si="52"/>
        <v>#N/A</v>
      </c>
      <c r="DY10" s="10" t="e">
        <f t="shared" si="53"/>
        <v>#N/A</v>
      </c>
      <c r="DZ10" s="10" t="e">
        <f t="shared" si="54"/>
        <v>#N/A</v>
      </c>
      <c r="EA10" s="10" t="e">
        <f t="shared" si="55"/>
        <v>#N/A</v>
      </c>
      <c r="EB10" s="10" t="e">
        <f t="shared" si="56"/>
        <v>#N/A</v>
      </c>
      <c r="EC10" s="10" t="e">
        <f t="shared" si="57"/>
        <v>#N/A</v>
      </c>
      <c r="ED10" s="10" t="e">
        <f t="shared" si="58"/>
        <v>#N/A</v>
      </c>
      <c r="EE10" s="10" t="e">
        <f t="shared" si="59"/>
        <v>#N/A</v>
      </c>
      <c r="EF10" s="10" t="e">
        <f t="shared" si="60"/>
        <v>#N/A</v>
      </c>
      <c r="EG10" s="10" t="e">
        <f t="shared" si="61"/>
        <v>#N/A</v>
      </c>
      <c r="EH10" s="10" t="e">
        <f t="shared" si="62"/>
        <v>#N/A</v>
      </c>
      <c r="EI10" s="10" t="e">
        <f t="shared" si="63"/>
        <v>#N/A</v>
      </c>
      <c r="EJ10" s="10" t="e">
        <f t="shared" si="64"/>
        <v>#N/A</v>
      </c>
    </row>
    <row r="11" spans="1:140" ht="15" x14ac:dyDescent="0.2">
      <c r="A11" s="1"/>
      <c r="B11" s="118" t="s">
        <v>101</v>
      </c>
      <c r="C11" s="114">
        <f>Tipy!A24</f>
        <v>55</v>
      </c>
      <c r="D11" s="109" t="str">
        <f>IF(Tipy!B24="","",Tipy!B24)</f>
        <v>ivez</v>
      </c>
      <c r="E11" s="110">
        <f t="shared" si="0"/>
        <v>380</v>
      </c>
      <c r="F11" s="105">
        <f>IF(ISBLANK(Výsledky!$I$3),"-",SUM(K11:P11,R11,T11:U11,W11,Y11:AA11,AC11,AE11,AG11,AI11:AK11,AN11:AO11,AS11:AT11,AV11:AW11,AZ11,BB11:BC11,BE11:BF11,BH11,BJ11,BL11:BN11,BP11,BR11:BS11))</f>
        <v>160</v>
      </c>
      <c r="G11" s="90">
        <f>IF(ISBLANK(Výsledky!$BF$3),"-",SUM(Q11,V11,X11,S11,AB11,AD11,AU11,BA11,BG11,BI11,BO11,BQ11,BU11))</f>
        <v>140</v>
      </c>
      <c r="H11" s="90" t="str">
        <f>IF(ISBLANK(Výsledky!$FG$3),"-",SUM(AF11,AH11,AM11,AP11,AR11,AX11))</f>
        <v>-</v>
      </c>
      <c r="I11" s="93" t="str">
        <f>IF(ISBLANK(Výsledky!$GW$3),"-",SUM(AL11,AQ11,AY11,BD11,BK11,BT11))</f>
        <v>-</v>
      </c>
      <c r="J11" s="95">
        <f>IF(ISBLANK(Výsledky!$I$3),"",Výsledky!I30)</f>
        <v>80</v>
      </c>
      <c r="K11" s="92" t="str">
        <f>IF(ISBLANK(Výsledky!$P$3),"",Výsledky!P30)</f>
        <v>-</v>
      </c>
      <c r="L11" s="92">
        <f>IF(ISBLANK(Výsledky!$W$3),"",Výsledky!W30)</f>
        <v>0</v>
      </c>
      <c r="M11" s="92">
        <f>IF(ISBLANK(Výsledky!$AD$3),"",Výsledky!AD30)</f>
        <v>20</v>
      </c>
      <c r="N11" s="92">
        <f>IF(ISBLANK(Výsledky!$AK$3),"",Výsledky!AK30)</f>
        <v>20</v>
      </c>
      <c r="O11" s="92">
        <f>IF(ISBLANK(Výsledky!$AR$3),"",Výsledky!AR30)</f>
        <v>20</v>
      </c>
      <c r="P11" s="92">
        <f>IF(ISBLANK(Výsledky!$AY$3),"",Výsledky!AY30)</f>
        <v>0</v>
      </c>
      <c r="Q11" s="92">
        <f>IF(ISBLANK(Výsledky!$BF$3),"",Výsledky!BF30)</f>
        <v>0</v>
      </c>
      <c r="R11" s="92" t="str">
        <f>IF(ISBLANK(Výsledky!$BM$3),"",Výsledky!BM30)</f>
        <v/>
      </c>
      <c r="S11" s="92">
        <f>IF(ISBLANK(Výsledky!$BT$3),"",Výsledky!BT30)</f>
        <v>50</v>
      </c>
      <c r="T11" s="92" t="str">
        <f>IF(ISBLANK(Výsledky!$CA$3),"",Výsledky!CA30)</f>
        <v/>
      </c>
      <c r="U11" s="92">
        <f>IF(ISBLANK(Výsledky!$CH$3),"",Výsledky!CH30)</f>
        <v>20</v>
      </c>
      <c r="V11" s="92">
        <f>IF(ISBLANK(Výsledky!$CO$3),"",Výsledky!CO30)</f>
        <v>50</v>
      </c>
      <c r="W11" s="92">
        <f>IF(ISBLANK(Výsledky!$CV$3),"",Výsledky!CV30)</f>
        <v>20</v>
      </c>
      <c r="X11" s="92">
        <f>IF(ISBLANK(Výsledky!$DC$3),"",Výsledky!DC30)</f>
        <v>40</v>
      </c>
      <c r="Y11" s="92">
        <f>IF(ISBLANK(Výsledky!$DJ$3),"",Výsledky!DJ30)</f>
        <v>40</v>
      </c>
      <c r="Z11" s="92">
        <f>IF(ISBLANK(Výsledky!$DQ$3),"",Výsledky!DQ30)</f>
        <v>20</v>
      </c>
      <c r="AA11" s="92">
        <f>IF(ISBLANK(Výsledky!$DX$3),"",Výsledky!DX30)</f>
        <v>0</v>
      </c>
      <c r="AB11" s="92" t="str">
        <f>IF(ISBLANK(Výsledky!$EE$3),"",Výsledky!EE30)</f>
        <v/>
      </c>
      <c r="AC11" s="92" t="str">
        <f>IF(ISBLANK(Výsledky!$EL$3),"",Výsledky!EL30)</f>
        <v/>
      </c>
      <c r="AD11" s="92" t="str">
        <f>IF(ISBLANK(Výsledky!$ES$3),"",Výsledky!ES30)</f>
        <v/>
      </c>
      <c r="AE11" s="92" t="str">
        <f>IF(ISBLANK(Výsledky!$EZ$3),"",Výsledky!EZ30)</f>
        <v/>
      </c>
      <c r="AF11" s="92" t="str">
        <f>IF(ISBLANK(Výsledky!$FG$3),"",Výsledky!FG30)</f>
        <v/>
      </c>
      <c r="AG11" s="92" t="str">
        <f>IF(ISBLANK(Výsledky!$FN$3),"",Výsledky!FN30)</f>
        <v/>
      </c>
      <c r="AH11" s="92" t="str">
        <f>IF(ISBLANK(Výsledky!$FU$3),"",Výsledky!FU30)</f>
        <v/>
      </c>
      <c r="AI11" s="92" t="str">
        <f>IF(ISBLANK(Výsledky!$GB$3),"",Výsledky!GB30)</f>
        <v/>
      </c>
      <c r="AJ11" s="92" t="str">
        <f>IF(ISBLANK(Výsledky!$GI$3),"",Výsledky!GI30)</f>
        <v/>
      </c>
      <c r="AK11" s="92" t="str">
        <f>IF(ISBLANK(Výsledky!$GP$3),"",Výsledky!GP30)</f>
        <v/>
      </c>
      <c r="AL11" s="92" t="str">
        <f>IF(ISBLANK(Výsledky!$GW$3),"",Výsledky!GW30)</f>
        <v/>
      </c>
      <c r="AM11" s="92" t="str">
        <f>IF(ISBLANK(Výsledky!$HD$3),"",Výsledky!HD30)</f>
        <v/>
      </c>
      <c r="AN11" s="92" t="str">
        <f>IF(ISBLANK(Výsledky!$HK$3),"",Výsledky!HK30)</f>
        <v/>
      </c>
      <c r="AO11" s="92" t="str">
        <f>IF(ISBLANK(Výsledky!$HR$3),"",Výsledky!HR30)</f>
        <v/>
      </c>
      <c r="AP11" s="92" t="str">
        <f>IF(ISBLANK(Výsledky!$HY$3),"",Výsledky!HY30)</f>
        <v/>
      </c>
      <c r="AQ11" s="92" t="str">
        <f>IF(ISBLANK(Výsledky!$IF$3),"",Výsledky!IF30)</f>
        <v/>
      </c>
      <c r="AR11" s="92" t="str">
        <f>IF(ISBLANK(Výsledky!$IM$3),"",Výsledky!IM30)</f>
        <v/>
      </c>
      <c r="AS11" s="92" t="str">
        <f>IF(ISBLANK(Výsledky!$IT$3),"",Výsledky!IT30)</f>
        <v/>
      </c>
      <c r="AT11" s="92" t="str">
        <f>IF(ISBLANK(Výsledky!$JA$3),"",Výsledky!JA30)</f>
        <v/>
      </c>
      <c r="AU11" s="92" t="str">
        <f>IF(ISBLANK(Výsledky!$JH$3),"",Výsledky!JH30)</f>
        <v/>
      </c>
      <c r="AV11" s="92" t="str">
        <f>IF(ISBLANK(Výsledky!$JO$3),"",Výsledky!JO30)</f>
        <v/>
      </c>
      <c r="AW11" s="92" t="str">
        <f>IF(ISBLANK(Výsledky!$JV$3),"",Výsledky!JV30)</f>
        <v/>
      </c>
      <c r="AX11" s="92" t="str">
        <f>IF(ISBLANK(Výsledky!$KC$3),"",Výsledky!KC30)</f>
        <v/>
      </c>
      <c r="AY11" s="92" t="str">
        <f>IF(ISBLANK(Výsledky!$KJ$3),"",Výsledky!KJ30)</f>
        <v/>
      </c>
      <c r="AZ11" s="92" t="str">
        <f>IF(ISBLANK(Výsledky!$KQ$3),"",Výsledky!KQ30)</f>
        <v/>
      </c>
      <c r="BA11" s="92" t="str">
        <f>IF(ISBLANK(Výsledky!$KX$3),"",Výsledky!KX30)</f>
        <v/>
      </c>
      <c r="BB11" s="92" t="str">
        <f>IF(ISBLANK(Výsledky!$LE$3),"",Výsledky!LE30)</f>
        <v/>
      </c>
      <c r="BC11" s="92" t="str">
        <f>IF(ISBLANK(Výsledky!$LL$3),"",Výsledky!LL30)</f>
        <v/>
      </c>
      <c r="BD11" s="92" t="str">
        <f>IF(ISBLANK(Výsledky!$LS$3),"",Výsledky!LS30)</f>
        <v/>
      </c>
      <c r="BE11" s="92" t="str">
        <f>IF(ISBLANK(Výsledky!$LZ$3),"",Výsledky!LZ30)</f>
        <v/>
      </c>
      <c r="BF11" s="92" t="str">
        <f>IF(ISBLANK(Výsledky!$MG$3),"",Výsledky!MG30)</f>
        <v/>
      </c>
      <c r="BG11" s="92" t="str">
        <f>IF(ISBLANK(Výsledky!$MN$3),"",Výsledky!MN30)</f>
        <v/>
      </c>
      <c r="BH11" s="92" t="str">
        <f>IF(ISBLANK(Výsledky!$MU$3),"",Výsledky!MU30)</f>
        <v/>
      </c>
      <c r="BI11" s="92" t="str">
        <f>IF(ISBLANK(Výsledky!$NB$3),"",Výsledky!NB30)</f>
        <v/>
      </c>
      <c r="BJ11" s="92" t="str">
        <f>IF(ISBLANK(Výsledky!$NI$3),"",Výsledky!NI30)</f>
        <v/>
      </c>
      <c r="BK11" s="92" t="str">
        <f>IF(ISBLANK(Výsledky!$NP$3),"",Výsledky!NP30)</f>
        <v/>
      </c>
      <c r="BL11" s="92" t="str">
        <f>IF(ISBLANK(Výsledky!$NW$3),"",Výsledky!NW30)</f>
        <v/>
      </c>
      <c r="BM11" s="92" t="str">
        <f>IF(ISBLANK(Výsledky!$OD$3),"",Výsledky!OD30)</f>
        <v/>
      </c>
      <c r="BN11" s="92" t="str">
        <f>IF(ISBLANK(Výsledky!$OK$3),"",Výsledky!OK30)</f>
        <v/>
      </c>
      <c r="BO11" s="92" t="str">
        <f>IF(ISBLANK(Výsledky!$OR$3),"",Výsledky!OR30)</f>
        <v/>
      </c>
      <c r="BP11" s="92" t="str">
        <f>IF(ISBLANK(Výsledky!$OY$3),"",Výsledky!OY30)</f>
        <v/>
      </c>
      <c r="BQ11" s="92" t="str">
        <f>IF(ISBLANK(Výsledky!$PF$3),"",Výsledky!PF30)</f>
        <v/>
      </c>
      <c r="BR11" s="92" t="str">
        <f>IF(ISBLANK(Výsledky!$PM$3),"",Výsledky!PM30)</f>
        <v/>
      </c>
      <c r="BS11" s="92" t="str">
        <f>IF(ISBLANK(Výsledky!$PT$3),"",Výsledky!PT30)</f>
        <v/>
      </c>
      <c r="BT11" s="92" t="str">
        <f>IF(ISBLANK(Výsledky!$QA$3),"",Výsledky!QA30)</f>
        <v/>
      </c>
      <c r="BU11" s="96" t="str">
        <f>IF(ISBLANK(Výsledky!$QH$3),"",Výsledky!QH30)</f>
        <v/>
      </c>
      <c r="BV11" s="8"/>
      <c r="BW11" s="11"/>
      <c r="BX11" s="12" t="str">
        <f>IF(Tipy!B14="","",Tipy!B14)</f>
        <v>Cyro</v>
      </c>
      <c r="BY11" s="10">
        <f t="shared" si="1"/>
        <v>56</v>
      </c>
      <c r="BZ11" s="10">
        <f t="shared" si="2"/>
        <v>69</v>
      </c>
      <c r="CA11" s="10">
        <f t="shared" si="3"/>
        <v>69</v>
      </c>
      <c r="CB11" s="10">
        <f t="shared" si="4"/>
        <v>73</v>
      </c>
      <c r="CC11" s="10">
        <f t="shared" si="5"/>
        <v>60</v>
      </c>
      <c r="CD11" s="10">
        <f t="shared" si="6"/>
        <v>61</v>
      </c>
      <c r="CE11" s="10">
        <f t="shared" si="7"/>
        <v>61</v>
      </c>
      <c r="CF11" s="10">
        <f t="shared" si="8"/>
        <v>63</v>
      </c>
      <c r="CG11" s="10" t="e">
        <f t="shared" si="9"/>
        <v>#N/A</v>
      </c>
      <c r="CH11" s="10" t="e">
        <f t="shared" si="10"/>
        <v>#N/A</v>
      </c>
      <c r="CI11" s="10" t="e">
        <f t="shared" si="11"/>
        <v>#N/A</v>
      </c>
      <c r="CJ11" s="10" t="e">
        <f t="shared" si="12"/>
        <v>#N/A</v>
      </c>
      <c r="CK11" s="10" t="e">
        <f t="shared" si="13"/>
        <v>#N/A</v>
      </c>
      <c r="CL11" s="10" t="e">
        <f t="shared" si="14"/>
        <v>#N/A</v>
      </c>
      <c r="CM11" s="10" t="e">
        <f t="shared" si="15"/>
        <v>#N/A</v>
      </c>
      <c r="CN11" s="10" t="e">
        <f t="shared" si="16"/>
        <v>#N/A</v>
      </c>
      <c r="CO11" s="10" t="e">
        <f t="shared" si="17"/>
        <v>#N/A</v>
      </c>
      <c r="CP11" s="10" t="e">
        <f t="shared" si="18"/>
        <v>#N/A</v>
      </c>
      <c r="CQ11" s="10" t="e">
        <f t="shared" si="19"/>
        <v>#N/A</v>
      </c>
      <c r="CR11" s="10" t="e">
        <f t="shared" si="20"/>
        <v>#N/A</v>
      </c>
      <c r="CS11" s="10" t="e">
        <f t="shared" si="21"/>
        <v>#N/A</v>
      </c>
      <c r="CT11" s="10" t="e">
        <f t="shared" si="22"/>
        <v>#N/A</v>
      </c>
      <c r="CU11" s="10" t="e">
        <f t="shared" si="23"/>
        <v>#N/A</v>
      </c>
      <c r="CV11" s="10" t="e">
        <f t="shared" si="24"/>
        <v>#N/A</v>
      </c>
      <c r="CW11" s="10" t="e">
        <f t="shared" si="25"/>
        <v>#N/A</v>
      </c>
      <c r="CX11" s="10" t="e">
        <f t="shared" si="26"/>
        <v>#N/A</v>
      </c>
      <c r="CY11" s="10" t="e">
        <f t="shared" si="27"/>
        <v>#N/A</v>
      </c>
      <c r="CZ11" s="10" t="e">
        <f t="shared" si="28"/>
        <v>#N/A</v>
      </c>
      <c r="DA11" s="10" t="e">
        <f t="shared" si="29"/>
        <v>#N/A</v>
      </c>
      <c r="DB11" s="10" t="e">
        <f t="shared" si="30"/>
        <v>#N/A</v>
      </c>
      <c r="DC11" s="10" t="e">
        <f t="shared" si="31"/>
        <v>#N/A</v>
      </c>
      <c r="DD11" s="10" t="e">
        <f t="shared" si="32"/>
        <v>#N/A</v>
      </c>
      <c r="DE11" s="10" t="e">
        <f t="shared" si="33"/>
        <v>#N/A</v>
      </c>
      <c r="DF11" s="10" t="e">
        <f t="shared" si="34"/>
        <v>#N/A</v>
      </c>
      <c r="DG11" s="10" t="e">
        <f t="shared" si="35"/>
        <v>#N/A</v>
      </c>
      <c r="DH11" s="10" t="e">
        <f t="shared" si="36"/>
        <v>#N/A</v>
      </c>
      <c r="DI11" s="10" t="e">
        <f t="shared" si="37"/>
        <v>#N/A</v>
      </c>
      <c r="DJ11" s="10" t="e">
        <f t="shared" si="38"/>
        <v>#N/A</v>
      </c>
      <c r="DK11" s="10" t="e">
        <f t="shared" si="39"/>
        <v>#N/A</v>
      </c>
      <c r="DL11" s="10" t="e">
        <f t="shared" si="40"/>
        <v>#N/A</v>
      </c>
      <c r="DM11" s="10" t="e">
        <f t="shared" si="41"/>
        <v>#N/A</v>
      </c>
      <c r="DN11" s="10" t="e">
        <f t="shared" si="42"/>
        <v>#N/A</v>
      </c>
      <c r="DO11" s="10" t="e">
        <f t="shared" si="43"/>
        <v>#N/A</v>
      </c>
      <c r="DP11" s="10" t="e">
        <f t="shared" si="44"/>
        <v>#N/A</v>
      </c>
      <c r="DQ11" s="10" t="e">
        <f t="shared" si="45"/>
        <v>#N/A</v>
      </c>
      <c r="DR11" s="10" t="e">
        <f t="shared" si="46"/>
        <v>#N/A</v>
      </c>
      <c r="DS11" s="10" t="e">
        <f t="shared" si="47"/>
        <v>#N/A</v>
      </c>
      <c r="DT11" s="10" t="e">
        <f t="shared" si="48"/>
        <v>#N/A</v>
      </c>
      <c r="DU11" s="10" t="e">
        <f t="shared" si="49"/>
        <v>#N/A</v>
      </c>
      <c r="DV11" s="10" t="e">
        <f t="shared" si="50"/>
        <v>#N/A</v>
      </c>
      <c r="DW11" s="10" t="e">
        <f t="shared" si="51"/>
        <v>#N/A</v>
      </c>
      <c r="DX11" s="10" t="e">
        <f t="shared" si="52"/>
        <v>#N/A</v>
      </c>
      <c r="DY11" s="10" t="e">
        <f t="shared" si="53"/>
        <v>#N/A</v>
      </c>
      <c r="DZ11" s="10" t="e">
        <f t="shared" si="54"/>
        <v>#N/A</v>
      </c>
      <c r="EA11" s="10" t="e">
        <f t="shared" si="55"/>
        <v>#N/A</v>
      </c>
      <c r="EB11" s="10" t="e">
        <f t="shared" si="56"/>
        <v>#N/A</v>
      </c>
      <c r="EC11" s="10" t="e">
        <f t="shared" si="57"/>
        <v>#N/A</v>
      </c>
      <c r="ED11" s="10" t="e">
        <f t="shared" si="58"/>
        <v>#N/A</v>
      </c>
      <c r="EE11" s="10" t="e">
        <f t="shared" si="59"/>
        <v>#N/A</v>
      </c>
      <c r="EF11" s="10" t="e">
        <f t="shared" si="60"/>
        <v>#N/A</v>
      </c>
      <c r="EG11" s="10" t="e">
        <f t="shared" si="61"/>
        <v>#N/A</v>
      </c>
      <c r="EH11" s="10" t="e">
        <f t="shared" si="62"/>
        <v>#N/A</v>
      </c>
      <c r="EI11" s="10" t="e">
        <f t="shared" si="63"/>
        <v>#N/A</v>
      </c>
      <c r="EJ11" s="10" t="e">
        <f t="shared" si="64"/>
        <v>#N/A</v>
      </c>
    </row>
    <row r="12" spans="1:140" ht="15" x14ac:dyDescent="0.2">
      <c r="A12" s="1"/>
      <c r="B12" s="118" t="s">
        <v>102</v>
      </c>
      <c r="C12" s="114">
        <f>Tipy!A50</f>
        <v>11</v>
      </c>
      <c r="D12" s="109" t="str">
        <f>IF(Tipy!B50="","",Tipy!B50)</f>
        <v>netocil</v>
      </c>
      <c r="E12" s="110">
        <f t="shared" si="0"/>
        <v>370</v>
      </c>
      <c r="F12" s="105">
        <f>IF(ISBLANK(Výsledky!$I$3),"-",SUM(K12:P12,R12,T12:U12,W12,Y12:AA12,AC12,AE12,AG12,AI12:AK12,AN12:AO12,AS12:AT12,AV12:AW12,AZ12,BB12:BC12,BE12:BF12,BH12,BJ12,BL12:BN12,BP12,BR12:BS12))</f>
        <v>200</v>
      </c>
      <c r="G12" s="90">
        <f>IF(ISBLANK(Výsledky!$BF$3),"-",SUM(Q12,V12,X12,S12,AB12,AD12,AU12,BA12,BG12,BI12,BO12,BQ12,BU12))</f>
        <v>130</v>
      </c>
      <c r="H12" s="90" t="str">
        <f>IF(ISBLANK(Výsledky!$FG$3),"-",SUM(AF12,AH12,AM12,AP12,AR12,AX12))</f>
        <v>-</v>
      </c>
      <c r="I12" s="93" t="str">
        <f>IF(ISBLANK(Výsledky!$GW$3),"-",SUM(AL12,AQ12,AY12,BD12,BK12,BT12))</f>
        <v>-</v>
      </c>
      <c r="J12" s="95">
        <f>IF(ISBLANK(Výsledky!$I$3),"",Výsledky!I56)</f>
        <v>40</v>
      </c>
      <c r="K12" s="92">
        <f>IF(ISBLANK(Výsledky!$P$3),"",Výsledky!P56)</f>
        <v>40</v>
      </c>
      <c r="L12" s="92">
        <f>IF(ISBLANK(Výsledky!$W$3),"",Výsledky!W56)</f>
        <v>0</v>
      </c>
      <c r="M12" s="92">
        <f>IF(ISBLANK(Výsledky!$AD$3),"",Výsledky!AD56)</f>
        <v>20</v>
      </c>
      <c r="N12" s="92">
        <f>IF(ISBLANK(Výsledky!$AK$3),"",Výsledky!AK56)</f>
        <v>20</v>
      </c>
      <c r="O12" s="92">
        <f>IF(ISBLANK(Výsledky!$AR$3),"",Výsledky!AR56)</f>
        <v>40</v>
      </c>
      <c r="P12" s="92" t="str">
        <f>IF(ISBLANK(Výsledky!$AY$3),"",Výsledky!AY56)</f>
        <v>-</v>
      </c>
      <c r="Q12" s="92">
        <f>IF(ISBLANK(Výsledky!$BF$3),"",Výsledky!BF56)</f>
        <v>0</v>
      </c>
      <c r="R12" s="92" t="str">
        <f>IF(ISBLANK(Výsledky!$BM$3),"",Výsledky!BM56)</f>
        <v/>
      </c>
      <c r="S12" s="92">
        <f>IF(ISBLANK(Výsledky!$BT$3),"",Výsledky!BT56)</f>
        <v>50</v>
      </c>
      <c r="T12" s="92" t="str">
        <f>IF(ISBLANK(Výsledky!$CA$3),"",Výsledky!CA56)</f>
        <v/>
      </c>
      <c r="U12" s="92">
        <f>IF(ISBLANK(Výsledky!$CH$3),"",Výsledky!CH56)</f>
        <v>20</v>
      </c>
      <c r="V12" s="92">
        <f>IF(ISBLANK(Výsledky!$CO$3),"",Výsledky!CO56)</f>
        <v>40</v>
      </c>
      <c r="W12" s="92">
        <f>IF(ISBLANK(Výsledky!$CV$3),"",Výsledky!CV56)</f>
        <v>0</v>
      </c>
      <c r="X12" s="92">
        <f>IF(ISBLANK(Výsledky!$DC$3),"",Výsledky!DC56)</f>
        <v>40</v>
      </c>
      <c r="Y12" s="92">
        <f>IF(ISBLANK(Výsledky!$DJ$3),"",Výsledky!DJ56)</f>
        <v>40</v>
      </c>
      <c r="Z12" s="92">
        <f>IF(ISBLANK(Výsledky!$DQ$3),"",Výsledky!DQ56)</f>
        <v>20</v>
      </c>
      <c r="AA12" s="92">
        <f>IF(ISBLANK(Výsledky!$DX$3),"",Výsledky!DX56)</f>
        <v>0</v>
      </c>
      <c r="AB12" s="92" t="str">
        <f>IF(ISBLANK(Výsledky!$EE$3),"",Výsledky!EE56)</f>
        <v/>
      </c>
      <c r="AC12" s="92" t="str">
        <f>IF(ISBLANK(Výsledky!$EL$3),"",Výsledky!EL56)</f>
        <v/>
      </c>
      <c r="AD12" s="92" t="str">
        <f>IF(ISBLANK(Výsledky!$ES$3),"",Výsledky!ES56)</f>
        <v/>
      </c>
      <c r="AE12" s="92" t="str">
        <f>IF(ISBLANK(Výsledky!$EZ$3),"",Výsledky!EZ56)</f>
        <v/>
      </c>
      <c r="AF12" s="92" t="str">
        <f>IF(ISBLANK(Výsledky!$FG$3),"",Výsledky!FG56)</f>
        <v/>
      </c>
      <c r="AG12" s="92" t="str">
        <f>IF(ISBLANK(Výsledky!$FN$3),"",Výsledky!FN56)</f>
        <v/>
      </c>
      <c r="AH12" s="92" t="str">
        <f>IF(ISBLANK(Výsledky!$FU$3),"",Výsledky!FU56)</f>
        <v/>
      </c>
      <c r="AI12" s="92" t="str">
        <f>IF(ISBLANK(Výsledky!$GB$3),"",Výsledky!GB56)</f>
        <v/>
      </c>
      <c r="AJ12" s="92" t="str">
        <f>IF(ISBLANK(Výsledky!$GI$3),"",Výsledky!GI56)</f>
        <v/>
      </c>
      <c r="AK12" s="92" t="str">
        <f>IF(ISBLANK(Výsledky!$GP$3),"",Výsledky!GP56)</f>
        <v/>
      </c>
      <c r="AL12" s="92" t="str">
        <f>IF(ISBLANK(Výsledky!$GW$3),"",Výsledky!GW56)</f>
        <v/>
      </c>
      <c r="AM12" s="92" t="str">
        <f>IF(ISBLANK(Výsledky!$HD$3),"",Výsledky!HD56)</f>
        <v/>
      </c>
      <c r="AN12" s="92" t="str">
        <f>IF(ISBLANK(Výsledky!$HK$3),"",Výsledky!HK56)</f>
        <v/>
      </c>
      <c r="AO12" s="92" t="str">
        <f>IF(ISBLANK(Výsledky!$HR$3),"",Výsledky!HR56)</f>
        <v/>
      </c>
      <c r="AP12" s="92" t="str">
        <f>IF(ISBLANK(Výsledky!$HY$3),"",Výsledky!HY56)</f>
        <v/>
      </c>
      <c r="AQ12" s="92" t="str">
        <f>IF(ISBLANK(Výsledky!$IF$3),"",Výsledky!IF56)</f>
        <v/>
      </c>
      <c r="AR12" s="92" t="str">
        <f>IF(ISBLANK(Výsledky!$IM$3),"",Výsledky!IM56)</f>
        <v/>
      </c>
      <c r="AS12" s="92" t="str">
        <f>IF(ISBLANK(Výsledky!$IT$3),"",Výsledky!IT56)</f>
        <v/>
      </c>
      <c r="AT12" s="92" t="str">
        <f>IF(ISBLANK(Výsledky!$JA$3),"",Výsledky!JA56)</f>
        <v/>
      </c>
      <c r="AU12" s="92" t="str">
        <f>IF(ISBLANK(Výsledky!$JH$3),"",Výsledky!JH56)</f>
        <v/>
      </c>
      <c r="AV12" s="92" t="str">
        <f>IF(ISBLANK(Výsledky!$JO$3),"",Výsledky!JO56)</f>
        <v/>
      </c>
      <c r="AW12" s="92" t="str">
        <f>IF(ISBLANK(Výsledky!$JV$3),"",Výsledky!JV56)</f>
        <v/>
      </c>
      <c r="AX12" s="92" t="str">
        <f>IF(ISBLANK(Výsledky!$KC$3),"",Výsledky!KC56)</f>
        <v/>
      </c>
      <c r="AY12" s="92" t="str">
        <f>IF(ISBLANK(Výsledky!$KJ$3),"",Výsledky!KJ56)</f>
        <v/>
      </c>
      <c r="AZ12" s="92" t="str">
        <f>IF(ISBLANK(Výsledky!$KQ$3),"",Výsledky!KQ56)</f>
        <v/>
      </c>
      <c r="BA12" s="92" t="str">
        <f>IF(ISBLANK(Výsledky!$KX$3),"",Výsledky!KX56)</f>
        <v/>
      </c>
      <c r="BB12" s="92" t="str">
        <f>IF(ISBLANK(Výsledky!$LE$3),"",Výsledky!LE56)</f>
        <v/>
      </c>
      <c r="BC12" s="92" t="str">
        <f>IF(ISBLANK(Výsledky!$LL$3),"",Výsledky!LL56)</f>
        <v/>
      </c>
      <c r="BD12" s="92" t="str">
        <f>IF(ISBLANK(Výsledky!$LS$3),"",Výsledky!LS56)</f>
        <v/>
      </c>
      <c r="BE12" s="92" t="str">
        <f>IF(ISBLANK(Výsledky!$LZ$3),"",Výsledky!LZ56)</f>
        <v/>
      </c>
      <c r="BF12" s="92" t="str">
        <f>IF(ISBLANK(Výsledky!$MG$3),"",Výsledky!MG56)</f>
        <v/>
      </c>
      <c r="BG12" s="92" t="str">
        <f>IF(ISBLANK(Výsledky!$MN$3),"",Výsledky!MN56)</f>
        <v/>
      </c>
      <c r="BH12" s="92" t="str">
        <f>IF(ISBLANK(Výsledky!$MU$3),"",Výsledky!MU56)</f>
        <v/>
      </c>
      <c r="BI12" s="92" t="str">
        <f>IF(ISBLANK(Výsledky!$NB$3),"",Výsledky!NB56)</f>
        <v/>
      </c>
      <c r="BJ12" s="92" t="str">
        <f>IF(ISBLANK(Výsledky!$NI$3),"",Výsledky!NI56)</f>
        <v/>
      </c>
      <c r="BK12" s="92" t="str">
        <f>IF(ISBLANK(Výsledky!$NP$3),"",Výsledky!NP56)</f>
        <v/>
      </c>
      <c r="BL12" s="92" t="str">
        <f>IF(ISBLANK(Výsledky!$NW$3),"",Výsledky!NW56)</f>
        <v/>
      </c>
      <c r="BM12" s="92" t="str">
        <f>IF(ISBLANK(Výsledky!$OD$3),"",Výsledky!OD56)</f>
        <v/>
      </c>
      <c r="BN12" s="92" t="str">
        <f>IF(ISBLANK(Výsledky!$OK$3),"",Výsledky!OK56)</f>
        <v/>
      </c>
      <c r="BO12" s="92" t="str">
        <f>IF(ISBLANK(Výsledky!$OR$3),"",Výsledky!OR56)</f>
        <v/>
      </c>
      <c r="BP12" s="92" t="str">
        <f>IF(ISBLANK(Výsledky!$OY$3),"",Výsledky!OY56)</f>
        <v/>
      </c>
      <c r="BQ12" s="92" t="str">
        <f>IF(ISBLANK(Výsledky!$PF$3),"",Výsledky!PF56)</f>
        <v/>
      </c>
      <c r="BR12" s="92" t="str">
        <f>IF(ISBLANK(Výsledky!$PM$3),"",Výsledky!PM56)</f>
        <v/>
      </c>
      <c r="BS12" s="92" t="str">
        <f>IF(ISBLANK(Výsledky!$PT$3),"",Výsledky!PT56)</f>
        <v/>
      </c>
      <c r="BT12" s="92" t="str">
        <f>IF(ISBLANK(Výsledky!$QA$3),"",Výsledky!QA56)</f>
        <v/>
      </c>
      <c r="BU12" s="96" t="str">
        <f>IF(ISBLANK(Výsledky!$QH$3),"",Výsledky!QH56)</f>
        <v/>
      </c>
      <c r="BV12" s="8"/>
      <c r="BW12" s="11"/>
      <c r="BX12" s="12" t="str">
        <f>IF(Tipy!B15="","",Tipy!B15)</f>
        <v>Darwin bude bůh</v>
      </c>
      <c r="BY12" s="10">
        <f t="shared" si="1"/>
        <v>27</v>
      </c>
      <c r="BZ12" s="10">
        <f t="shared" si="2"/>
        <v>28</v>
      </c>
      <c r="CA12" s="10">
        <f t="shared" si="3"/>
        <v>22</v>
      </c>
      <c r="CB12" s="10">
        <f t="shared" si="4"/>
        <v>30</v>
      </c>
      <c r="CC12" s="10">
        <f t="shared" si="5"/>
        <v>7</v>
      </c>
      <c r="CD12" s="10">
        <f t="shared" si="6"/>
        <v>4</v>
      </c>
      <c r="CE12" s="10">
        <f t="shared" si="7"/>
        <v>4</v>
      </c>
      <c r="CF12" s="10">
        <f t="shared" si="8"/>
        <v>4</v>
      </c>
      <c r="CG12" s="10" t="e">
        <f t="shared" si="9"/>
        <v>#N/A</v>
      </c>
      <c r="CH12" s="10" t="e">
        <f t="shared" si="10"/>
        <v>#N/A</v>
      </c>
      <c r="CI12" s="10" t="e">
        <f t="shared" si="11"/>
        <v>#N/A</v>
      </c>
      <c r="CJ12" s="10" t="e">
        <f t="shared" si="12"/>
        <v>#N/A</v>
      </c>
      <c r="CK12" s="10" t="e">
        <f t="shared" si="13"/>
        <v>#N/A</v>
      </c>
      <c r="CL12" s="10" t="e">
        <f t="shared" si="14"/>
        <v>#N/A</v>
      </c>
      <c r="CM12" s="10" t="e">
        <f t="shared" si="15"/>
        <v>#N/A</v>
      </c>
      <c r="CN12" s="10" t="e">
        <f t="shared" si="16"/>
        <v>#N/A</v>
      </c>
      <c r="CO12" s="10" t="e">
        <f t="shared" si="17"/>
        <v>#N/A</v>
      </c>
      <c r="CP12" s="10" t="e">
        <f t="shared" si="18"/>
        <v>#N/A</v>
      </c>
      <c r="CQ12" s="10" t="e">
        <f t="shared" si="19"/>
        <v>#N/A</v>
      </c>
      <c r="CR12" s="10" t="e">
        <f t="shared" si="20"/>
        <v>#N/A</v>
      </c>
      <c r="CS12" s="10" t="e">
        <f t="shared" si="21"/>
        <v>#N/A</v>
      </c>
      <c r="CT12" s="10" t="e">
        <f t="shared" si="22"/>
        <v>#N/A</v>
      </c>
      <c r="CU12" s="10" t="e">
        <f t="shared" si="23"/>
        <v>#N/A</v>
      </c>
      <c r="CV12" s="10" t="e">
        <f t="shared" si="24"/>
        <v>#N/A</v>
      </c>
      <c r="CW12" s="10" t="e">
        <f t="shared" si="25"/>
        <v>#N/A</v>
      </c>
      <c r="CX12" s="10" t="e">
        <f t="shared" si="26"/>
        <v>#N/A</v>
      </c>
      <c r="CY12" s="10" t="e">
        <f t="shared" si="27"/>
        <v>#N/A</v>
      </c>
      <c r="CZ12" s="10" t="e">
        <f t="shared" si="28"/>
        <v>#N/A</v>
      </c>
      <c r="DA12" s="10" t="e">
        <f t="shared" si="29"/>
        <v>#N/A</v>
      </c>
      <c r="DB12" s="10" t="e">
        <f t="shared" si="30"/>
        <v>#N/A</v>
      </c>
      <c r="DC12" s="10" t="e">
        <f t="shared" si="31"/>
        <v>#N/A</v>
      </c>
      <c r="DD12" s="10" t="e">
        <f t="shared" si="32"/>
        <v>#N/A</v>
      </c>
      <c r="DE12" s="10" t="e">
        <f t="shared" si="33"/>
        <v>#N/A</v>
      </c>
      <c r="DF12" s="10" t="e">
        <f t="shared" si="34"/>
        <v>#N/A</v>
      </c>
      <c r="DG12" s="10" t="e">
        <f t="shared" si="35"/>
        <v>#N/A</v>
      </c>
      <c r="DH12" s="10" t="e">
        <f t="shared" si="36"/>
        <v>#N/A</v>
      </c>
      <c r="DI12" s="10" t="e">
        <f t="shared" si="37"/>
        <v>#N/A</v>
      </c>
      <c r="DJ12" s="10" t="e">
        <f t="shared" si="38"/>
        <v>#N/A</v>
      </c>
      <c r="DK12" s="10" t="e">
        <f t="shared" si="39"/>
        <v>#N/A</v>
      </c>
      <c r="DL12" s="10" t="e">
        <f t="shared" si="40"/>
        <v>#N/A</v>
      </c>
      <c r="DM12" s="10" t="e">
        <f t="shared" si="41"/>
        <v>#N/A</v>
      </c>
      <c r="DN12" s="10" t="e">
        <f t="shared" si="42"/>
        <v>#N/A</v>
      </c>
      <c r="DO12" s="10" t="e">
        <f t="shared" si="43"/>
        <v>#N/A</v>
      </c>
      <c r="DP12" s="10" t="e">
        <f t="shared" si="44"/>
        <v>#N/A</v>
      </c>
      <c r="DQ12" s="10" t="e">
        <f t="shared" si="45"/>
        <v>#N/A</v>
      </c>
      <c r="DR12" s="10" t="e">
        <f t="shared" si="46"/>
        <v>#N/A</v>
      </c>
      <c r="DS12" s="10" t="e">
        <f t="shared" si="47"/>
        <v>#N/A</v>
      </c>
      <c r="DT12" s="10" t="e">
        <f t="shared" si="48"/>
        <v>#N/A</v>
      </c>
      <c r="DU12" s="10" t="e">
        <f t="shared" si="49"/>
        <v>#N/A</v>
      </c>
      <c r="DV12" s="10" t="e">
        <f t="shared" si="50"/>
        <v>#N/A</v>
      </c>
      <c r="DW12" s="10" t="e">
        <f t="shared" si="51"/>
        <v>#N/A</v>
      </c>
      <c r="DX12" s="10" t="e">
        <f t="shared" si="52"/>
        <v>#N/A</v>
      </c>
      <c r="DY12" s="10" t="e">
        <f t="shared" si="53"/>
        <v>#N/A</v>
      </c>
      <c r="DZ12" s="10" t="e">
        <f t="shared" si="54"/>
        <v>#N/A</v>
      </c>
      <c r="EA12" s="10" t="e">
        <f t="shared" si="55"/>
        <v>#N/A</v>
      </c>
      <c r="EB12" s="10" t="e">
        <f t="shared" si="56"/>
        <v>#N/A</v>
      </c>
      <c r="EC12" s="10" t="e">
        <f t="shared" si="57"/>
        <v>#N/A</v>
      </c>
      <c r="ED12" s="10" t="e">
        <f t="shared" si="58"/>
        <v>#N/A</v>
      </c>
      <c r="EE12" s="10" t="e">
        <f t="shared" si="59"/>
        <v>#N/A</v>
      </c>
      <c r="EF12" s="10" t="e">
        <f t="shared" si="60"/>
        <v>#N/A</v>
      </c>
      <c r="EG12" s="10" t="e">
        <f t="shared" si="61"/>
        <v>#N/A</v>
      </c>
      <c r="EH12" s="10" t="e">
        <f t="shared" si="62"/>
        <v>#N/A</v>
      </c>
      <c r="EI12" s="10" t="e">
        <f t="shared" si="63"/>
        <v>#N/A</v>
      </c>
      <c r="EJ12" s="10" t="e">
        <f t="shared" si="64"/>
        <v>#N/A</v>
      </c>
    </row>
    <row r="13" spans="1:140" ht="15" x14ac:dyDescent="0.2">
      <c r="A13" s="1"/>
      <c r="B13" s="118" t="s">
        <v>103</v>
      </c>
      <c r="C13" s="114">
        <f>Tipy!A31</f>
        <v>33</v>
      </c>
      <c r="D13" s="109" t="str">
        <f>IF(Tipy!B31="","",Tipy!B31)</f>
        <v>Jymi</v>
      </c>
      <c r="E13" s="110">
        <f t="shared" si="0"/>
        <v>370</v>
      </c>
      <c r="F13" s="105">
        <f>IF(ISBLANK(Výsledky!$I$3),"-",SUM(K13:P13,R13,T13:U13,W13,Y13:AA13,AC13,AE13,AG13,AI13:AK13,AN13:AO13,AS13:AT13,AV13:AW13,AZ13,BB13:BC13,BE13:BF13,BH13,BJ13,BL13:BN13,BP13,BR13:BS13))</f>
        <v>140</v>
      </c>
      <c r="G13" s="90">
        <f>IF(ISBLANK(Výsledky!$BF$3),"-",SUM(Q13,V13,X13,S13,AB13,AD13,AU13,BA13,BG13,BI13,BO13,BQ13,BU13))</f>
        <v>130</v>
      </c>
      <c r="H13" s="90" t="str">
        <f>IF(ISBLANK(Výsledky!$FG$3),"-",SUM(AF13,AH13,AM13,AP13,AR13,AX13))</f>
        <v>-</v>
      </c>
      <c r="I13" s="93" t="str">
        <f>IF(ISBLANK(Výsledky!$GW$3),"-",SUM(AL13,AQ13,AY13,BD13,BK13,BT13))</f>
        <v>-</v>
      </c>
      <c r="J13" s="95">
        <f>IF(ISBLANK(Výsledky!$I$3),"",Výsledky!I37)</f>
        <v>100</v>
      </c>
      <c r="K13" s="92">
        <f>IF(ISBLANK(Výsledky!$P$3),"",Výsledky!P37)</f>
        <v>20</v>
      </c>
      <c r="L13" s="92">
        <f>IF(ISBLANK(Výsledky!$W$3),"",Výsledky!W37)</f>
        <v>0</v>
      </c>
      <c r="M13" s="92">
        <f>IF(ISBLANK(Výsledky!$AD$3),"",Výsledky!AD37)</f>
        <v>0</v>
      </c>
      <c r="N13" s="92">
        <f>IF(ISBLANK(Výsledky!$AK$3),"",Výsledky!AK37)</f>
        <v>40</v>
      </c>
      <c r="O13" s="92">
        <f>IF(ISBLANK(Výsledky!$AR$3),"",Výsledky!AR37)</f>
        <v>40</v>
      </c>
      <c r="P13" s="92">
        <f>IF(ISBLANK(Výsledky!$AY$3),"",Výsledky!AY37)</f>
        <v>0</v>
      </c>
      <c r="Q13" s="92">
        <f>IF(ISBLANK(Výsledky!$BF$3),"",Výsledky!BF37)</f>
        <v>0</v>
      </c>
      <c r="R13" s="92" t="str">
        <f>IF(ISBLANK(Výsledky!$BM$3),"",Výsledky!BM37)</f>
        <v/>
      </c>
      <c r="S13" s="92">
        <f>IF(ISBLANK(Výsledky!$BT$3),"",Výsledky!BT37)</f>
        <v>30</v>
      </c>
      <c r="T13" s="92" t="str">
        <f>IF(ISBLANK(Výsledky!$CA$3),"",Výsledky!CA37)</f>
        <v/>
      </c>
      <c r="U13" s="92" t="str">
        <f>IF(ISBLANK(Výsledky!$CH$3),"",Výsledky!CH37)</f>
        <v>-</v>
      </c>
      <c r="V13" s="92">
        <f>IF(ISBLANK(Výsledky!$CO$3),"",Výsledky!CO37)</f>
        <v>40</v>
      </c>
      <c r="W13" s="92">
        <f>IF(ISBLANK(Výsledky!$CV$3),"",Výsledky!CV37)</f>
        <v>20</v>
      </c>
      <c r="X13" s="92">
        <f>IF(ISBLANK(Výsledky!$DC$3),"",Výsledky!DC37)</f>
        <v>60</v>
      </c>
      <c r="Y13" s="92">
        <f>IF(ISBLANK(Výsledky!$DJ$3),"",Výsledky!DJ37)</f>
        <v>0</v>
      </c>
      <c r="Z13" s="92">
        <f>IF(ISBLANK(Výsledky!$DQ$3),"",Výsledky!DQ37)</f>
        <v>20</v>
      </c>
      <c r="AA13" s="92">
        <f>IF(ISBLANK(Výsledky!$DX$3),"",Výsledky!DX37)</f>
        <v>0</v>
      </c>
      <c r="AB13" s="92" t="str">
        <f>IF(ISBLANK(Výsledky!$EE$3),"",Výsledky!EE37)</f>
        <v/>
      </c>
      <c r="AC13" s="92" t="str">
        <f>IF(ISBLANK(Výsledky!$EL$3),"",Výsledky!EL37)</f>
        <v/>
      </c>
      <c r="AD13" s="92" t="str">
        <f>IF(ISBLANK(Výsledky!$ES$3),"",Výsledky!ES37)</f>
        <v/>
      </c>
      <c r="AE13" s="92" t="str">
        <f>IF(ISBLANK(Výsledky!$EZ$3),"",Výsledky!EZ37)</f>
        <v/>
      </c>
      <c r="AF13" s="92" t="str">
        <f>IF(ISBLANK(Výsledky!$FG$3),"",Výsledky!FG37)</f>
        <v/>
      </c>
      <c r="AG13" s="92" t="str">
        <f>IF(ISBLANK(Výsledky!$FN$3),"",Výsledky!FN37)</f>
        <v/>
      </c>
      <c r="AH13" s="92" t="str">
        <f>IF(ISBLANK(Výsledky!$FU$3),"",Výsledky!FU37)</f>
        <v/>
      </c>
      <c r="AI13" s="92" t="str">
        <f>IF(ISBLANK(Výsledky!$GB$3),"",Výsledky!GB37)</f>
        <v/>
      </c>
      <c r="AJ13" s="92" t="str">
        <f>IF(ISBLANK(Výsledky!$GI$3),"",Výsledky!GI37)</f>
        <v/>
      </c>
      <c r="AK13" s="92" t="str">
        <f>IF(ISBLANK(Výsledky!$GP$3),"",Výsledky!GP37)</f>
        <v/>
      </c>
      <c r="AL13" s="92" t="str">
        <f>IF(ISBLANK(Výsledky!$GW$3),"",Výsledky!GW37)</f>
        <v/>
      </c>
      <c r="AM13" s="92" t="str">
        <f>IF(ISBLANK(Výsledky!$HD$3),"",Výsledky!HD37)</f>
        <v/>
      </c>
      <c r="AN13" s="92" t="str">
        <f>IF(ISBLANK(Výsledky!$HK$3),"",Výsledky!HK37)</f>
        <v/>
      </c>
      <c r="AO13" s="92" t="str">
        <f>IF(ISBLANK(Výsledky!$HR$3),"",Výsledky!HR37)</f>
        <v/>
      </c>
      <c r="AP13" s="92" t="str">
        <f>IF(ISBLANK(Výsledky!$HY$3),"",Výsledky!HY37)</f>
        <v/>
      </c>
      <c r="AQ13" s="92" t="str">
        <f>IF(ISBLANK(Výsledky!$IF$3),"",Výsledky!IF37)</f>
        <v/>
      </c>
      <c r="AR13" s="92" t="str">
        <f>IF(ISBLANK(Výsledky!$IM$3),"",Výsledky!IM37)</f>
        <v/>
      </c>
      <c r="AS13" s="92" t="str">
        <f>IF(ISBLANK(Výsledky!$IT$3),"",Výsledky!IT37)</f>
        <v/>
      </c>
      <c r="AT13" s="92" t="str">
        <f>IF(ISBLANK(Výsledky!$JA$3),"",Výsledky!JA37)</f>
        <v/>
      </c>
      <c r="AU13" s="92" t="str">
        <f>IF(ISBLANK(Výsledky!$JH$3),"",Výsledky!JH37)</f>
        <v/>
      </c>
      <c r="AV13" s="92" t="str">
        <f>IF(ISBLANK(Výsledky!$JO$3),"",Výsledky!JO37)</f>
        <v/>
      </c>
      <c r="AW13" s="92" t="str">
        <f>IF(ISBLANK(Výsledky!$JV$3),"",Výsledky!JV37)</f>
        <v/>
      </c>
      <c r="AX13" s="92" t="str">
        <f>IF(ISBLANK(Výsledky!$KC$3),"",Výsledky!KC37)</f>
        <v/>
      </c>
      <c r="AY13" s="92" t="str">
        <f>IF(ISBLANK(Výsledky!$KJ$3),"",Výsledky!KJ37)</f>
        <v/>
      </c>
      <c r="AZ13" s="92" t="str">
        <f>IF(ISBLANK(Výsledky!$KQ$3),"",Výsledky!KQ37)</f>
        <v/>
      </c>
      <c r="BA13" s="92" t="str">
        <f>IF(ISBLANK(Výsledky!$KX$3),"",Výsledky!KX37)</f>
        <v/>
      </c>
      <c r="BB13" s="92" t="str">
        <f>IF(ISBLANK(Výsledky!$LE$3),"",Výsledky!LE37)</f>
        <v/>
      </c>
      <c r="BC13" s="92" t="str">
        <f>IF(ISBLANK(Výsledky!$LL$3),"",Výsledky!LL37)</f>
        <v/>
      </c>
      <c r="BD13" s="92" t="str">
        <f>IF(ISBLANK(Výsledky!$LS$3),"",Výsledky!LS37)</f>
        <v/>
      </c>
      <c r="BE13" s="92" t="str">
        <f>IF(ISBLANK(Výsledky!$LZ$3),"",Výsledky!LZ37)</f>
        <v/>
      </c>
      <c r="BF13" s="92" t="str">
        <f>IF(ISBLANK(Výsledky!$MG$3),"",Výsledky!MG37)</f>
        <v/>
      </c>
      <c r="BG13" s="92" t="str">
        <f>IF(ISBLANK(Výsledky!$MN$3),"",Výsledky!MN37)</f>
        <v/>
      </c>
      <c r="BH13" s="92" t="str">
        <f>IF(ISBLANK(Výsledky!$MU$3),"",Výsledky!MU37)</f>
        <v/>
      </c>
      <c r="BI13" s="92" t="str">
        <f>IF(ISBLANK(Výsledky!$NB$3),"",Výsledky!NB37)</f>
        <v/>
      </c>
      <c r="BJ13" s="92" t="str">
        <f>IF(ISBLANK(Výsledky!$NI$3),"",Výsledky!NI37)</f>
        <v/>
      </c>
      <c r="BK13" s="92" t="str">
        <f>IF(ISBLANK(Výsledky!$NP$3),"",Výsledky!NP37)</f>
        <v/>
      </c>
      <c r="BL13" s="92" t="str">
        <f>IF(ISBLANK(Výsledky!$NW$3),"",Výsledky!NW37)</f>
        <v/>
      </c>
      <c r="BM13" s="92" t="str">
        <f>IF(ISBLANK(Výsledky!$OD$3),"",Výsledky!OD37)</f>
        <v/>
      </c>
      <c r="BN13" s="92" t="str">
        <f>IF(ISBLANK(Výsledky!$OK$3),"",Výsledky!OK37)</f>
        <v/>
      </c>
      <c r="BO13" s="92" t="str">
        <f>IF(ISBLANK(Výsledky!$OR$3),"",Výsledky!OR37)</f>
        <v/>
      </c>
      <c r="BP13" s="92" t="str">
        <f>IF(ISBLANK(Výsledky!$OY$3),"",Výsledky!OY37)</f>
        <v/>
      </c>
      <c r="BQ13" s="92" t="str">
        <f>IF(ISBLANK(Výsledky!$PF$3),"",Výsledky!PF37)</f>
        <v/>
      </c>
      <c r="BR13" s="92" t="str">
        <f>IF(ISBLANK(Výsledky!$PM$3),"",Výsledky!PM37)</f>
        <v/>
      </c>
      <c r="BS13" s="92" t="str">
        <f>IF(ISBLANK(Výsledky!$PT$3),"",Výsledky!PT37)</f>
        <v/>
      </c>
      <c r="BT13" s="92" t="str">
        <f>IF(ISBLANK(Výsledky!$QA$3),"",Výsledky!QA37)</f>
        <v/>
      </c>
      <c r="BU13" s="96" t="str">
        <f>IF(ISBLANK(Výsledky!$QH$3),"",Výsledky!QH37)</f>
        <v/>
      </c>
      <c r="BV13" s="8"/>
      <c r="BW13" s="11"/>
      <c r="BX13" s="12" t="str">
        <f>IF(Tipy!B16="","",Tipy!B16)</f>
        <v>Diogoal</v>
      </c>
      <c r="BY13" s="10">
        <f t="shared" si="1"/>
        <v>35</v>
      </c>
      <c r="BZ13" s="10">
        <f t="shared" si="2"/>
        <v>50</v>
      </c>
      <c r="CA13" s="10">
        <f t="shared" si="3"/>
        <v>53</v>
      </c>
      <c r="CB13" s="10">
        <f t="shared" si="4"/>
        <v>62</v>
      </c>
      <c r="CC13" s="10">
        <f t="shared" si="5"/>
        <v>51</v>
      </c>
      <c r="CD13" s="10">
        <f t="shared" si="6"/>
        <v>53</v>
      </c>
      <c r="CE13" s="10">
        <f t="shared" si="7"/>
        <v>44</v>
      </c>
      <c r="CF13" s="10">
        <f t="shared" si="8"/>
        <v>45</v>
      </c>
      <c r="CG13" s="10" t="e">
        <f t="shared" si="9"/>
        <v>#N/A</v>
      </c>
      <c r="CH13" s="10" t="e">
        <f t="shared" si="10"/>
        <v>#N/A</v>
      </c>
      <c r="CI13" s="10" t="e">
        <f t="shared" si="11"/>
        <v>#N/A</v>
      </c>
      <c r="CJ13" s="10" t="e">
        <f t="shared" si="12"/>
        <v>#N/A</v>
      </c>
      <c r="CK13" s="10" t="e">
        <f t="shared" si="13"/>
        <v>#N/A</v>
      </c>
      <c r="CL13" s="10" t="e">
        <f t="shared" si="14"/>
        <v>#N/A</v>
      </c>
      <c r="CM13" s="10" t="e">
        <f t="shared" si="15"/>
        <v>#N/A</v>
      </c>
      <c r="CN13" s="10" t="e">
        <f t="shared" si="16"/>
        <v>#N/A</v>
      </c>
      <c r="CO13" s="10" t="e">
        <f t="shared" si="17"/>
        <v>#N/A</v>
      </c>
      <c r="CP13" s="10" t="e">
        <f t="shared" si="18"/>
        <v>#N/A</v>
      </c>
      <c r="CQ13" s="10" t="e">
        <f t="shared" si="19"/>
        <v>#N/A</v>
      </c>
      <c r="CR13" s="10" t="e">
        <f t="shared" si="20"/>
        <v>#N/A</v>
      </c>
      <c r="CS13" s="10" t="e">
        <f t="shared" si="21"/>
        <v>#N/A</v>
      </c>
      <c r="CT13" s="10" t="e">
        <f t="shared" si="22"/>
        <v>#N/A</v>
      </c>
      <c r="CU13" s="10" t="e">
        <f t="shared" si="23"/>
        <v>#N/A</v>
      </c>
      <c r="CV13" s="10" t="e">
        <f t="shared" si="24"/>
        <v>#N/A</v>
      </c>
      <c r="CW13" s="10" t="e">
        <f t="shared" si="25"/>
        <v>#N/A</v>
      </c>
      <c r="CX13" s="10" t="e">
        <f t="shared" si="26"/>
        <v>#N/A</v>
      </c>
      <c r="CY13" s="10" t="e">
        <f t="shared" si="27"/>
        <v>#N/A</v>
      </c>
      <c r="CZ13" s="10" t="e">
        <f t="shared" si="28"/>
        <v>#N/A</v>
      </c>
      <c r="DA13" s="10" t="e">
        <f t="shared" si="29"/>
        <v>#N/A</v>
      </c>
      <c r="DB13" s="10" t="e">
        <f t="shared" si="30"/>
        <v>#N/A</v>
      </c>
      <c r="DC13" s="10" t="e">
        <f t="shared" si="31"/>
        <v>#N/A</v>
      </c>
      <c r="DD13" s="10" t="e">
        <f t="shared" si="32"/>
        <v>#N/A</v>
      </c>
      <c r="DE13" s="10" t="e">
        <f t="shared" si="33"/>
        <v>#N/A</v>
      </c>
      <c r="DF13" s="10" t="e">
        <f t="shared" si="34"/>
        <v>#N/A</v>
      </c>
      <c r="DG13" s="10" t="e">
        <f t="shared" si="35"/>
        <v>#N/A</v>
      </c>
      <c r="DH13" s="10" t="e">
        <f t="shared" si="36"/>
        <v>#N/A</v>
      </c>
      <c r="DI13" s="10" t="e">
        <f t="shared" si="37"/>
        <v>#N/A</v>
      </c>
      <c r="DJ13" s="10" t="e">
        <f t="shared" si="38"/>
        <v>#N/A</v>
      </c>
      <c r="DK13" s="10" t="e">
        <f t="shared" si="39"/>
        <v>#N/A</v>
      </c>
      <c r="DL13" s="10" t="e">
        <f t="shared" si="40"/>
        <v>#N/A</v>
      </c>
      <c r="DM13" s="10" t="e">
        <f t="shared" si="41"/>
        <v>#N/A</v>
      </c>
      <c r="DN13" s="10" t="e">
        <f t="shared" si="42"/>
        <v>#N/A</v>
      </c>
      <c r="DO13" s="10" t="e">
        <f t="shared" si="43"/>
        <v>#N/A</v>
      </c>
      <c r="DP13" s="10" t="e">
        <f t="shared" si="44"/>
        <v>#N/A</v>
      </c>
      <c r="DQ13" s="10" t="e">
        <f t="shared" si="45"/>
        <v>#N/A</v>
      </c>
      <c r="DR13" s="10" t="e">
        <f t="shared" si="46"/>
        <v>#N/A</v>
      </c>
      <c r="DS13" s="10" t="e">
        <f t="shared" si="47"/>
        <v>#N/A</v>
      </c>
      <c r="DT13" s="10" t="e">
        <f t="shared" si="48"/>
        <v>#N/A</v>
      </c>
      <c r="DU13" s="10" t="e">
        <f t="shared" si="49"/>
        <v>#N/A</v>
      </c>
      <c r="DV13" s="10" t="e">
        <f t="shared" si="50"/>
        <v>#N/A</v>
      </c>
      <c r="DW13" s="10" t="e">
        <f t="shared" si="51"/>
        <v>#N/A</v>
      </c>
      <c r="DX13" s="10" t="e">
        <f t="shared" si="52"/>
        <v>#N/A</v>
      </c>
      <c r="DY13" s="10" t="e">
        <f t="shared" si="53"/>
        <v>#N/A</v>
      </c>
      <c r="DZ13" s="10" t="e">
        <f t="shared" si="54"/>
        <v>#N/A</v>
      </c>
      <c r="EA13" s="10" t="e">
        <f t="shared" si="55"/>
        <v>#N/A</v>
      </c>
      <c r="EB13" s="10" t="e">
        <f t="shared" si="56"/>
        <v>#N/A</v>
      </c>
      <c r="EC13" s="10" t="e">
        <f t="shared" si="57"/>
        <v>#N/A</v>
      </c>
      <c r="ED13" s="10" t="e">
        <f t="shared" si="58"/>
        <v>#N/A</v>
      </c>
      <c r="EE13" s="10" t="e">
        <f t="shared" si="59"/>
        <v>#N/A</v>
      </c>
      <c r="EF13" s="10" t="e">
        <f t="shared" si="60"/>
        <v>#N/A</v>
      </c>
      <c r="EG13" s="10" t="e">
        <f t="shared" si="61"/>
        <v>#N/A</v>
      </c>
      <c r="EH13" s="10" t="e">
        <f t="shared" si="62"/>
        <v>#N/A</v>
      </c>
      <c r="EI13" s="10" t="e">
        <f t="shared" si="63"/>
        <v>#N/A</v>
      </c>
      <c r="EJ13" s="10" t="e">
        <f t="shared" si="64"/>
        <v>#N/A</v>
      </c>
    </row>
    <row r="14" spans="1:140" ht="15" x14ac:dyDescent="0.2">
      <c r="A14" s="1"/>
      <c r="B14" s="118" t="s">
        <v>104</v>
      </c>
      <c r="C14" s="114">
        <f>Tipy!A81</f>
        <v>36</v>
      </c>
      <c r="D14" s="109" t="str">
        <f>IF(Tipy!B81="","",Tipy!B81)</f>
        <v>xO2</v>
      </c>
      <c r="E14" s="110">
        <f t="shared" si="0"/>
        <v>370</v>
      </c>
      <c r="F14" s="105">
        <f>IF(ISBLANK(Výsledky!$I$3),"-",SUM(K14:P14,R14,T14:U14,W14,Y14:AA14,AC14,AE14,AG14,AI14:AK14,AN14:AO14,AS14:AT14,AV14:AW14,AZ14,BB14:BC14,BE14:BF14,BH14,BJ14,BL14:BN14,BP14,BR14:BS14))</f>
        <v>180</v>
      </c>
      <c r="G14" s="90">
        <f>IF(ISBLANK(Výsledky!$BF$3),"-",SUM(Q14,V14,X14,S14,AB14,AD14,AU14,BA14,BG14,BI14,BO14,BQ14,BU14))</f>
        <v>140</v>
      </c>
      <c r="H14" s="90" t="str">
        <f>IF(ISBLANK(Výsledky!$FG$3),"-",SUM(AF14,AH14,AM14,AP14,AR14,AX14))</f>
        <v>-</v>
      </c>
      <c r="I14" s="93" t="str">
        <f>IF(ISBLANK(Výsledky!$GW$3),"-",SUM(AL14,AQ14,AY14,BD14,BK14,BT14))</f>
        <v>-</v>
      </c>
      <c r="J14" s="95">
        <f>IF(ISBLANK(Výsledky!$I$3),"",Výsledky!I87)</f>
        <v>50</v>
      </c>
      <c r="K14" s="92">
        <f>IF(ISBLANK(Výsledky!$P$3),"",Výsledky!P87)</f>
        <v>20</v>
      </c>
      <c r="L14" s="92">
        <f>IF(ISBLANK(Výsledky!$W$3),"",Výsledky!W87)</f>
        <v>0</v>
      </c>
      <c r="M14" s="92">
        <f>IF(ISBLANK(Výsledky!$AD$3),"",Výsledky!AD87)</f>
        <v>20</v>
      </c>
      <c r="N14" s="92">
        <f>IF(ISBLANK(Výsledky!$AK$3),"",Výsledky!AK87)</f>
        <v>20</v>
      </c>
      <c r="O14" s="92">
        <f>IF(ISBLANK(Výsledky!$AR$3),"",Výsledky!AR87)</f>
        <v>60</v>
      </c>
      <c r="P14" s="92">
        <f>IF(ISBLANK(Výsledky!$AY$3),"",Výsledky!AY87)</f>
        <v>0</v>
      </c>
      <c r="Q14" s="92">
        <f>IF(ISBLANK(Výsledky!$BF$3),"",Výsledky!BF87)</f>
        <v>0</v>
      </c>
      <c r="R14" s="92" t="str">
        <f>IF(ISBLANK(Výsledky!$BM$3),"",Výsledky!BM87)</f>
        <v/>
      </c>
      <c r="S14" s="92">
        <f>IF(ISBLANK(Výsledky!$BT$3),"",Výsledky!BT87)</f>
        <v>50</v>
      </c>
      <c r="T14" s="92" t="str">
        <f>IF(ISBLANK(Výsledky!$CA$3),"",Výsledky!CA87)</f>
        <v/>
      </c>
      <c r="U14" s="92">
        <f>IF(ISBLANK(Výsledky!$CH$3),"",Výsledky!CH87)</f>
        <v>0</v>
      </c>
      <c r="V14" s="92">
        <f>IF(ISBLANK(Výsledky!$CO$3),"",Výsledky!CO87)</f>
        <v>40</v>
      </c>
      <c r="W14" s="92">
        <f>IF(ISBLANK(Výsledky!$CV$3),"",Výsledky!CV87)</f>
        <v>0</v>
      </c>
      <c r="X14" s="92">
        <f>IF(ISBLANK(Výsledky!$DC$3),"",Výsledky!DC87)</f>
        <v>50</v>
      </c>
      <c r="Y14" s="92">
        <f>IF(ISBLANK(Výsledky!$DJ$3),"",Výsledky!DJ87)</f>
        <v>20</v>
      </c>
      <c r="Z14" s="92">
        <f>IF(ISBLANK(Výsledky!$DQ$3),"",Výsledky!DQ87)</f>
        <v>40</v>
      </c>
      <c r="AA14" s="92">
        <f>IF(ISBLANK(Výsledky!$DX$3),"",Výsledky!DX87)</f>
        <v>0</v>
      </c>
      <c r="AB14" s="92" t="str">
        <f>IF(ISBLANK(Výsledky!$EE$3),"",Výsledky!EE87)</f>
        <v/>
      </c>
      <c r="AC14" s="92" t="str">
        <f>IF(ISBLANK(Výsledky!$EL$3),"",Výsledky!EL87)</f>
        <v/>
      </c>
      <c r="AD14" s="92" t="str">
        <f>IF(ISBLANK(Výsledky!$ES$3),"",Výsledky!ES87)</f>
        <v/>
      </c>
      <c r="AE14" s="92" t="str">
        <f>IF(ISBLANK(Výsledky!$EZ$3),"",Výsledky!EZ87)</f>
        <v/>
      </c>
      <c r="AF14" s="92" t="str">
        <f>IF(ISBLANK(Výsledky!$FG$3),"",Výsledky!FG87)</f>
        <v/>
      </c>
      <c r="AG14" s="92" t="str">
        <f>IF(ISBLANK(Výsledky!$FN$3),"",Výsledky!FN87)</f>
        <v/>
      </c>
      <c r="AH14" s="92" t="str">
        <f>IF(ISBLANK(Výsledky!$FU$3),"",Výsledky!FU87)</f>
        <v/>
      </c>
      <c r="AI14" s="92" t="str">
        <f>IF(ISBLANK(Výsledky!$GB$3),"",Výsledky!GB87)</f>
        <v/>
      </c>
      <c r="AJ14" s="92" t="str">
        <f>IF(ISBLANK(Výsledky!$GI$3),"",Výsledky!GI87)</f>
        <v/>
      </c>
      <c r="AK14" s="92" t="str">
        <f>IF(ISBLANK(Výsledky!$GP$3),"",Výsledky!GP87)</f>
        <v/>
      </c>
      <c r="AL14" s="92" t="str">
        <f>IF(ISBLANK(Výsledky!$GW$3),"",Výsledky!GW87)</f>
        <v/>
      </c>
      <c r="AM14" s="92" t="str">
        <f>IF(ISBLANK(Výsledky!$HD$3),"",Výsledky!HD87)</f>
        <v/>
      </c>
      <c r="AN14" s="92" t="str">
        <f>IF(ISBLANK(Výsledky!$HK$3),"",Výsledky!HK87)</f>
        <v/>
      </c>
      <c r="AO14" s="92" t="str">
        <f>IF(ISBLANK(Výsledky!$HR$3),"",Výsledky!HR87)</f>
        <v/>
      </c>
      <c r="AP14" s="92" t="str">
        <f>IF(ISBLANK(Výsledky!$HY$3),"",Výsledky!HY87)</f>
        <v/>
      </c>
      <c r="AQ14" s="92" t="str">
        <f>IF(ISBLANK(Výsledky!$IF$3),"",Výsledky!IF87)</f>
        <v/>
      </c>
      <c r="AR14" s="92" t="str">
        <f>IF(ISBLANK(Výsledky!$IM$3),"",Výsledky!IM87)</f>
        <v/>
      </c>
      <c r="AS14" s="92" t="str">
        <f>IF(ISBLANK(Výsledky!$IT$3),"",Výsledky!IT87)</f>
        <v/>
      </c>
      <c r="AT14" s="92" t="str">
        <f>IF(ISBLANK(Výsledky!$JA$3),"",Výsledky!JA87)</f>
        <v/>
      </c>
      <c r="AU14" s="92" t="str">
        <f>IF(ISBLANK(Výsledky!$JH$3),"",Výsledky!JH87)</f>
        <v/>
      </c>
      <c r="AV14" s="92" t="str">
        <f>IF(ISBLANK(Výsledky!$JO$3),"",Výsledky!JO87)</f>
        <v/>
      </c>
      <c r="AW14" s="92" t="str">
        <f>IF(ISBLANK(Výsledky!$JV$3),"",Výsledky!JV87)</f>
        <v/>
      </c>
      <c r="AX14" s="92" t="str">
        <f>IF(ISBLANK(Výsledky!$KC$3),"",Výsledky!KC87)</f>
        <v/>
      </c>
      <c r="AY14" s="92" t="str">
        <f>IF(ISBLANK(Výsledky!$KJ$3),"",Výsledky!KJ87)</f>
        <v/>
      </c>
      <c r="AZ14" s="92" t="str">
        <f>IF(ISBLANK(Výsledky!$KQ$3),"",Výsledky!KQ87)</f>
        <v/>
      </c>
      <c r="BA14" s="92" t="str">
        <f>IF(ISBLANK(Výsledky!$KX$3),"",Výsledky!KX87)</f>
        <v/>
      </c>
      <c r="BB14" s="92" t="str">
        <f>IF(ISBLANK(Výsledky!$LE$3),"",Výsledky!LE87)</f>
        <v/>
      </c>
      <c r="BC14" s="92" t="str">
        <f>IF(ISBLANK(Výsledky!$LL$3),"",Výsledky!LL87)</f>
        <v/>
      </c>
      <c r="BD14" s="92" t="str">
        <f>IF(ISBLANK(Výsledky!$LS$3),"",Výsledky!LS87)</f>
        <v/>
      </c>
      <c r="BE14" s="92" t="str">
        <f>IF(ISBLANK(Výsledky!$LZ$3),"",Výsledky!LZ87)</f>
        <v/>
      </c>
      <c r="BF14" s="92" t="str">
        <f>IF(ISBLANK(Výsledky!$MG$3),"",Výsledky!MG87)</f>
        <v/>
      </c>
      <c r="BG14" s="92" t="str">
        <f>IF(ISBLANK(Výsledky!$MN$3),"",Výsledky!MN87)</f>
        <v/>
      </c>
      <c r="BH14" s="92" t="str">
        <f>IF(ISBLANK(Výsledky!$MU$3),"",Výsledky!MU87)</f>
        <v/>
      </c>
      <c r="BI14" s="92" t="str">
        <f>IF(ISBLANK(Výsledky!$NB$3),"",Výsledky!NB87)</f>
        <v/>
      </c>
      <c r="BJ14" s="92" t="str">
        <f>IF(ISBLANK(Výsledky!$NI$3),"",Výsledky!NI87)</f>
        <v/>
      </c>
      <c r="BK14" s="92" t="str">
        <f>IF(ISBLANK(Výsledky!$NP$3),"",Výsledky!NP87)</f>
        <v/>
      </c>
      <c r="BL14" s="92" t="str">
        <f>IF(ISBLANK(Výsledky!$NW$3),"",Výsledky!NW87)</f>
        <v/>
      </c>
      <c r="BM14" s="92" t="str">
        <f>IF(ISBLANK(Výsledky!$OD$3),"",Výsledky!OD87)</f>
        <v/>
      </c>
      <c r="BN14" s="92" t="str">
        <f>IF(ISBLANK(Výsledky!$OK$3),"",Výsledky!OK87)</f>
        <v/>
      </c>
      <c r="BO14" s="92" t="str">
        <f>IF(ISBLANK(Výsledky!$OR$3),"",Výsledky!OR87)</f>
        <v/>
      </c>
      <c r="BP14" s="92" t="str">
        <f>IF(ISBLANK(Výsledky!$OY$3),"",Výsledky!OY87)</f>
        <v/>
      </c>
      <c r="BQ14" s="92" t="str">
        <f>IF(ISBLANK(Výsledky!$PF$3),"",Výsledky!PF87)</f>
        <v/>
      </c>
      <c r="BR14" s="92" t="str">
        <f>IF(ISBLANK(Výsledky!$PM$3),"",Výsledky!PM87)</f>
        <v/>
      </c>
      <c r="BS14" s="92" t="str">
        <f>IF(ISBLANK(Výsledky!$PT$3),"",Výsledky!PT87)</f>
        <v/>
      </c>
      <c r="BT14" s="92" t="str">
        <f>IF(ISBLANK(Výsledky!$QA$3),"",Výsledky!QA87)</f>
        <v/>
      </c>
      <c r="BU14" s="96" t="str">
        <f>IF(ISBLANK(Výsledky!$QH$3),"",Výsledky!QH87)</f>
        <v/>
      </c>
      <c r="BV14" s="8"/>
      <c r="BW14" s="11"/>
      <c r="BX14" s="12" t="str">
        <f>IF(Tipy!B17="","",Tipy!B17)</f>
        <v>Dodes</v>
      </c>
      <c r="BY14" s="10">
        <f t="shared" si="1"/>
        <v>43</v>
      </c>
      <c r="BZ14" s="10">
        <f t="shared" si="2"/>
        <v>58</v>
      </c>
      <c r="CA14" s="10">
        <f t="shared" si="3"/>
        <v>43</v>
      </c>
      <c r="CB14" s="10">
        <f t="shared" si="4"/>
        <v>28</v>
      </c>
      <c r="CC14" s="10">
        <f t="shared" si="5"/>
        <v>46</v>
      </c>
      <c r="CD14" s="10">
        <f t="shared" si="6"/>
        <v>49</v>
      </c>
      <c r="CE14" s="10">
        <f t="shared" si="7"/>
        <v>50</v>
      </c>
      <c r="CF14" s="10">
        <f t="shared" si="8"/>
        <v>53</v>
      </c>
      <c r="CG14" s="10" t="e">
        <f t="shared" si="9"/>
        <v>#N/A</v>
      </c>
      <c r="CH14" s="10" t="e">
        <f t="shared" si="10"/>
        <v>#N/A</v>
      </c>
      <c r="CI14" s="10" t="e">
        <f t="shared" si="11"/>
        <v>#N/A</v>
      </c>
      <c r="CJ14" s="10" t="e">
        <f t="shared" si="12"/>
        <v>#N/A</v>
      </c>
      <c r="CK14" s="10" t="e">
        <f t="shared" si="13"/>
        <v>#N/A</v>
      </c>
      <c r="CL14" s="10" t="e">
        <f t="shared" si="14"/>
        <v>#N/A</v>
      </c>
      <c r="CM14" s="10" t="e">
        <f t="shared" si="15"/>
        <v>#N/A</v>
      </c>
      <c r="CN14" s="10" t="e">
        <f t="shared" si="16"/>
        <v>#N/A</v>
      </c>
      <c r="CO14" s="10" t="e">
        <f t="shared" si="17"/>
        <v>#N/A</v>
      </c>
      <c r="CP14" s="10" t="e">
        <f t="shared" si="18"/>
        <v>#N/A</v>
      </c>
      <c r="CQ14" s="10" t="e">
        <f t="shared" si="19"/>
        <v>#N/A</v>
      </c>
      <c r="CR14" s="10" t="e">
        <f t="shared" si="20"/>
        <v>#N/A</v>
      </c>
      <c r="CS14" s="10" t="e">
        <f t="shared" si="21"/>
        <v>#N/A</v>
      </c>
      <c r="CT14" s="10" t="e">
        <f t="shared" si="22"/>
        <v>#N/A</v>
      </c>
      <c r="CU14" s="10" t="e">
        <f t="shared" si="23"/>
        <v>#N/A</v>
      </c>
      <c r="CV14" s="10" t="e">
        <f t="shared" si="24"/>
        <v>#N/A</v>
      </c>
      <c r="CW14" s="10" t="e">
        <f t="shared" si="25"/>
        <v>#N/A</v>
      </c>
      <c r="CX14" s="10" t="e">
        <f t="shared" si="26"/>
        <v>#N/A</v>
      </c>
      <c r="CY14" s="10" t="e">
        <f t="shared" si="27"/>
        <v>#N/A</v>
      </c>
      <c r="CZ14" s="10" t="e">
        <f t="shared" si="28"/>
        <v>#N/A</v>
      </c>
      <c r="DA14" s="10" t="e">
        <f t="shared" si="29"/>
        <v>#N/A</v>
      </c>
      <c r="DB14" s="10" t="e">
        <f t="shared" si="30"/>
        <v>#N/A</v>
      </c>
      <c r="DC14" s="10" t="e">
        <f t="shared" si="31"/>
        <v>#N/A</v>
      </c>
      <c r="DD14" s="10" t="e">
        <f t="shared" si="32"/>
        <v>#N/A</v>
      </c>
      <c r="DE14" s="10" t="e">
        <f t="shared" si="33"/>
        <v>#N/A</v>
      </c>
      <c r="DF14" s="10" t="e">
        <f t="shared" si="34"/>
        <v>#N/A</v>
      </c>
      <c r="DG14" s="10" t="e">
        <f t="shared" si="35"/>
        <v>#N/A</v>
      </c>
      <c r="DH14" s="10" t="e">
        <f t="shared" si="36"/>
        <v>#N/A</v>
      </c>
      <c r="DI14" s="10" t="e">
        <f t="shared" si="37"/>
        <v>#N/A</v>
      </c>
      <c r="DJ14" s="10" t="e">
        <f t="shared" si="38"/>
        <v>#N/A</v>
      </c>
      <c r="DK14" s="10" t="e">
        <f t="shared" si="39"/>
        <v>#N/A</v>
      </c>
      <c r="DL14" s="10" t="e">
        <f t="shared" si="40"/>
        <v>#N/A</v>
      </c>
      <c r="DM14" s="10" t="e">
        <f t="shared" si="41"/>
        <v>#N/A</v>
      </c>
      <c r="DN14" s="10" t="e">
        <f t="shared" si="42"/>
        <v>#N/A</v>
      </c>
      <c r="DO14" s="10" t="e">
        <f t="shared" si="43"/>
        <v>#N/A</v>
      </c>
      <c r="DP14" s="10" t="e">
        <f t="shared" si="44"/>
        <v>#N/A</v>
      </c>
      <c r="DQ14" s="10" t="e">
        <f t="shared" si="45"/>
        <v>#N/A</v>
      </c>
      <c r="DR14" s="10" t="e">
        <f t="shared" si="46"/>
        <v>#N/A</v>
      </c>
      <c r="DS14" s="10" t="e">
        <f t="shared" si="47"/>
        <v>#N/A</v>
      </c>
      <c r="DT14" s="10" t="e">
        <f t="shared" si="48"/>
        <v>#N/A</v>
      </c>
      <c r="DU14" s="10" t="e">
        <f t="shared" si="49"/>
        <v>#N/A</v>
      </c>
      <c r="DV14" s="10" t="e">
        <f t="shared" si="50"/>
        <v>#N/A</v>
      </c>
      <c r="DW14" s="10" t="e">
        <f t="shared" si="51"/>
        <v>#N/A</v>
      </c>
      <c r="DX14" s="10" t="e">
        <f t="shared" si="52"/>
        <v>#N/A</v>
      </c>
      <c r="DY14" s="10" t="e">
        <f t="shared" si="53"/>
        <v>#N/A</v>
      </c>
      <c r="DZ14" s="10" t="e">
        <f t="shared" si="54"/>
        <v>#N/A</v>
      </c>
      <c r="EA14" s="10" t="e">
        <f t="shared" si="55"/>
        <v>#N/A</v>
      </c>
      <c r="EB14" s="10" t="e">
        <f t="shared" si="56"/>
        <v>#N/A</v>
      </c>
      <c r="EC14" s="10" t="e">
        <f t="shared" si="57"/>
        <v>#N/A</v>
      </c>
      <c r="ED14" s="10" t="e">
        <f t="shared" si="58"/>
        <v>#N/A</v>
      </c>
      <c r="EE14" s="10" t="e">
        <f t="shared" si="59"/>
        <v>#N/A</v>
      </c>
      <c r="EF14" s="10" t="e">
        <f t="shared" si="60"/>
        <v>#N/A</v>
      </c>
      <c r="EG14" s="10" t="e">
        <f t="shared" si="61"/>
        <v>#N/A</v>
      </c>
      <c r="EH14" s="10" t="e">
        <f t="shared" si="62"/>
        <v>#N/A</v>
      </c>
      <c r="EI14" s="10" t="e">
        <f t="shared" si="63"/>
        <v>#N/A</v>
      </c>
      <c r="EJ14" s="10" t="e">
        <f t="shared" si="64"/>
        <v>#N/A</v>
      </c>
    </row>
    <row r="15" spans="1:140" ht="15" x14ac:dyDescent="0.2">
      <c r="A15" s="1"/>
      <c r="B15" s="118" t="s">
        <v>105</v>
      </c>
      <c r="C15" s="114">
        <f>Tipy!A18</f>
        <v>1</v>
      </c>
      <c r="D15" s="109" t="str">
        <f>IF(Tipy!B18="","",Tipy!B18)</f>
        <v>Eddy Hunter</v>
      </c>
      <c r="E15" s="110">
        <f t="shared" si="0"/>
        <v>360</v>
      </c>
      <c r="F15" s="105">
        <f>IF(ISBLANK(Výsledky!$I$3),"-",SUM(K15:P15,R15,T15:U15,W15,Y15:AA15,AC15,AE15,AG15,AI15:AK15,AN15:AO15,AS15:AT15,AV15:AW15,AZ15,BB15:BC15,BE15:BF15,BH15,BJ15,BL15:BN15,BP15,BR15:BS15))</f>
        <v>160</v>
      </c>
      <c r="G15" s="90">
        <f>IF(ISBLANK(Výsledky!$BF$3),"-",SUM(Q15,V15,X15,S15,AB15,AD15,AU15,BA15,BG15,BI15,BO15,BQ15,BU15))</f>
        <v>120</v>
      </c>
      <c r="H15" s="90" t="str">
        <f>IF(ISBLANK(Výsledky!$FG$3),"-",SUM(AF15,AH15,AM15,AP15,AR15,AX15))</f>
        <v>-</v>
      </c>
      <c r="I15" s="93" t="str">
        <f>IF(ISBLANK(Výsledky!$GW$3),"-",SUM(AL15,AQ15,AY15,BD15,BK15,BT15))</f>
        <v>-</v>
      </c>
      <c r="J15" s="95">
        <f>IF(ISBLANK(Výsledky!$I$3),"",Výsledky!I24)</f>
        <v>80</v>
      </c>
      <c r="K15" s="92">
        <f>IF(ISBLANK(Výsledky!$P$3),"",Výsledky!P24)</f>
        <v>20</v>
      </c>
      <c r="L15" s="92">
        <f>IF(ISBLANK(Výsledky!$W$3),"",Výsledky!W24)</f>
        <v>0</v>
      </c>
      <c r="M15" s="92">
        <f>IF(ISBLANK(Výsledky!$AD$3),"",Výsledky!AD24)</f>
        <v>20</v>
      </c>
      <c r="N15" s="92">
        <f>IF(ISBLANK(Výsledky!$AK$3),"",Výsledky!AK24)</f>
        <v>50</v>
      </c>
      <c r="O15" s="92">
        <f>IF(ISBLANK(Výsledky!$AR$3),"",Výsledky!AR24)</f>
        <v>20</v>
      </c>
      <c r="P15" s="92">
        <f>IF(ISBLANK(Výsledky!$AY$3),"",Výsledky!AY24)</f>
        <v>0</v>
      </c>
      <c r="Q15" s="92">
        <f>IF(ISBLANK(Výsledky!$BF$3),"",Výsledky!BF24)</f>
        <v>20</v>
      </c>
      <c r="R15" s="92" t="str">
        <f>IF(ISBLANK(Výsledky!$BM$3),"",Výsledky!BM24)</f>
        <v/>
      </c>
      <c r="S15" s="92">
        <f>IF(ISBLANK(Výsledky!$BT$3),"",Výsledky!BT24)</f>
        <v>60</v>
      </c>
      <c r="T15" s="92" t="str">
        <f>IF(ISBLANK(Výsledky!$CA$3),"",Výsledky!CA24)</f>
        <v/>
      </c>
      <c r="U15" s="92">
        <f>IF(ISBLANK(Výsledky!$CH$3),"",Výsledky!CH24)</f>
        <v>0</v>
      </c>
      <c r="V15" s="92">
        <f>IF(ISBLANK(Výsledky!$CO$3),"",Výsledky!CO24)</f>
        <v>20</v>
      </c>
      <c r="W15" s="92">
        <f>IF(ISBLANK(Výsledky!$CV$3),"",Výsledky!CV24)</f>
        <v>10</v>
      </c>
      <c r="X15" s="92">
        <f>IF(ISBLANK(Výsledky!$DC$3),"",Výsledky!DC24)</f>
        <v>20</v>
      </c>
      <c r="Y15" s="92">
        <f>IF(ISBLANK(Výsledky!$DJ$3),"",Výsledky!DJ24)</f>
        <v>20</v>
      </c>
      <c r="Z15" s="92">
        <f>IF(ISBLANK(Výsledky!$DQ$3),"",Výsledky!DQ24)</f>
        <v>20</v>
      </c>
      <c r="AA15" s="92">
        <f>IF(ISBLANK(Výsledky!$DX$3),"",Výsledky!DX24)</f>
        <v>0</v>
      </c>
      <c r="AB15" s="92" t="str">
        <f>IF(ISBLANK(Výsledky!$EE$3),"",Výsledky!EE24)</f>
        <v/>
      </c>
      <c r="AC15" s="92" t="str">
        <f>IF(ISBLANK(Výsledky!$EL$3),"",Výsledky!EL24)</f>
        <v/>
      </c>
      <c r="AD15" s="92" t="str">
        <f>IF(ISBLANK(Výsledky!$ES$3),"",Výsledky!ES24)</f>
        <v/>
      </c>
      <c r="AE15" s="92" t="str">
        <f>IF(ISBLANK(Výsledky!$EZ$3),"",Výsledky!EZ24)</f>
        <v/>
      </c>
      <c r="AF15" s="92" t="str">
        <f>IF(ISBLANK(Výsledky!$FG$3),"",Výsledky!FG24)</f>
        <v/>
      </c>
      <c r="AG15" s="92" t="str">
        <f>IF(ISBLANK(Výsledky!$FN$3),"",Výsledky!FN24)</f>
        <v/>
      </c>
      <c r="AH15" s="92" t="str">
        <f>IF(ISBLANK(Výsledky!$FU$3),"",Výsledky!FU24)</f>
        <v/>
      </c>
      <c r="AI15" s="92" t="str">
        <f>IF(ISBLANK(Výsledky!$GB$3),"",Výsledky!GB24)</f>
        <v/>
      </c>
      <c r="AJ15" s="92" t="str">
        <f>IF(ISBLANK(Výsledky!$GI$3),"",Výsledky!GI24)</f>
        <v/>
      </c>
      <c r="AK15" s="92" t="str">
        <f>IF(ISBLANK(Výsledky!$GP$3),"",Výsledky!GP24)</f>
        <v/>
      </c>
      <c r="AL15" s="92" t="str">
        <f>IF(ISBLANK(Výsledky!$GW$3),"",Výsledky!GW24)</f>
        <v/>
      </c>
      <c r="AM15" s="92" t="str">
        <f>IF(ISBLANK(Výsledky!$HD$3),"",Výsledky!HD24)</f>
        <v/>
      </c>
      <c r="AN15" s="92" t="str">
        <f>IF(ISBLANK(Výsledky!$HK$3),"",Výsledky!HK24)</f>
        <v/>
      </c>
      <c r="AO15" s="92" t="str">
        <f>IF(ISBLANK(Výsledky!$HR$3),"",Výsledky!HR24)</f>
        <v/>
      </c>
      <c r="AP15" s="92" t="str">
        <f>IF(ISBLANK(Výsledky!$HY$3),"",Výsledky!HY24)</f>
        <v/>
      </c>
      <c r="AQ15" s="92" t="str">
        <f>IF(ISBLANK(Výsledky!$IF$3),"",Výsledky!IF24)</f>
        <v/>
      </c>
      <c r="AR15" s="92" t="str">
        <f>IF(ISBLANK(Výsledky!$IM$3),"",Výsledky!IM24)</f>
        <v/>
      </c>
      <c r="AS15" s="92" t="str">
        <f>IF(ISBLANK(Výsledky!$IT$3),"",Výsledky!IT24)</f>
        <v/>
      </c>
      <c r="AT15" s="92" t="str">
        <f>IF(ISBLANK(Výsledky!$JA$3),"",Výsledky!JA24)</f>
        <v/>
      </c>
      <c r="AU15" s="92" t="str">
        <f>IF(ISBLANK(Výsledky!$JH$3),"",Výsledky!JH24)</f>
        <v/>
      </c>
      <c r="AV15" s="92" t="str">
        <f>IF(ISBLANK(Výsledky!$JO$3),"",Výsledky!JO24)</f>
        <v/>
      </c>
      <c r="AW15" s="92" t="str">
        <f>IF(ISBLANK(Výsledky!$JV$3),"",Výsledky!JV24)</f>
        <v/>
      </c>
      <c r="AX15" s="92" t="str">
        <f>IF(ISBLANK(Výsledky!$KC$3),"",Výsledky!KC24)</f>
        <v/>
      </c>
      <c r="AY15" s="92" t="str">
        <f>IF(ISBLANK(Výsledky!$KJ$3),"",Výsledky!KJ24)</f>
        <v/>
      </c>
      <c r="AZ15" s="92" t="str">
        <f>IF(ISBLANK(Výsledky!$KQ$3),"",Výsledky!KQ24)</f>
        <v/>
      </c>
      <c r="BA15" s="92" t="str">
        <f>IF(ISBLANK(Výsledky!$KX$3),"",Výsledky!KX24)</f>
        <v/>
      </c>
      <c r="BB15" s="92" t="str">
        <f>IF(ISBLANK(Výsledky!$LE$3),"",Výsledky!LE24)</f>
        <v/>
      </c>
      <c r="BC15" s="92" t="str">
        <f>IF(ISBLANK(Výsledky!$LL$3),"",Výsledky!LL24)</f>
        <v/>
      </c>
      <c r="BD15" s="92" t="str">
        <f>IF(ISBLANK(Výsledky!$LS$3),"",Výsledky!LS24)</f>
        <v/>
      </c>
      <c r="BE15" s="92" t="str">
        <f>IF(ISBLANK(Výsledky!$LZ$3),"",Výsledky!LZ24)</f>
        <v/>
      </c>
      <c r="BF15" s="92" t="str">
        <f>IF(ISBLANK(Výsledky!$MG$3),"",Výsledky!MG24)</f>
        <v/>
      </c>
      <c r="BG15" s="92" t="str">
        <f>IF(ISBLANK(Výsledky!$MN$3),"",Výsledky!MN24)</f>
        <v/>
      </c>
      <c r="BH15" s="92" t="str">
        <f>IF(ISBLANK(Výsledky!$MU$3),"",Výsledky!MU24)</f>
        <v/>
      </c>
      <c r="BI15" s="92" t="str">
        <f>IF(ISBLANK(Výsledky!$NB$3),"",Výsledky!NB24)</f>
        <v/>
      </c>
      <c r="BJ15" s="92" t="str">
        <f>IF(ISBLANK(Výsledky!$NI$3),"",Výsledky!NI24)</f>
        <v/>
      </c>
      <c r="BK15" s="92" t="str">
        <f>IF(ISBLANK(Výsledky!$NP$3),"",Výsledky!NP24)</f>
        <v/>
      </c>
      <c r="BL15" s="92" t="str">
        <f>IF(ISBLANK(Výsledky!$NW$3),"",Výsledky!NW24)</f>
        <v/>
      </c>
      <c r="BM15" s="92" t="str">
        <f>IF(ISBLANK(Výsledky!$OD$3),"",Výsledky!OD24)</f>
        <v/>
      </c>
      <c r="BN15" s="92" t="str">
        <f>IF(ISBLANK(Výsledky!$OK$3),"",Výsledky!OK24)</f>
        <v/>
      </c>
      <c r="BO15" s="92" t="str">
        <f>IF(ISBLANK(Výsledky!$OR$3),"",Výsledky!OR24)</f>
        <v/>
      </c>
      <c r="BP15" s="92" t="str">
        <f>IF(ISBLANK(Výsledky!$OY$3),"",Výsledky!OY24)</f>
        <v/>
      </c>
      <c r="BQ15" s="92" t="str">
        <f>IF(ISBLANK(Výsledky!$PF$3),"",Výsledky!PF24)</f>
        <v/>
      </c>
      <c r="BR15" s="92" t="str">
        <f>IF(ISBLANK(Výsledky!$PM$3),"",Výsledky!PM24)</f>
        <v/>
      </c>
      <c r="BS15" s="92" t="str">
        <f>IF(ISBLANK(Výsledky!$PT$3),"",Výsledky!PT24)</f>
        <v/>
      </c>
      <c r="BT15" s="92" t="str">
        <f>IF(ISBLANK(Výsledky!$QA$3),"",Výsledky!QA24)</f>
        <v/>
      </c>
      <c r="BU15" s="96" t="str">
        <f>IF(ISBLANK(Výsledky!$QH$3),"",Výsledky!QH24)</f>
        <v/>
      </c>
      <c r="BV15" s="8"/>
      <c r="BW15" s="11"/>
      <c r="BX15" s="12" t="str">
        <f>IF(Tipy!B18="","",Tipy!B18)</f>
        <v>Eddy Hunter</v>
      </c>
      <c r="BY15" s="10">
        <f t="shared" si="1"/>
        <v>2</v>
      </c>
      <c r="BZ15" s="10">
        <f t="shared" si="2"/>
        <v>3</v>
      </c>
      <c r="CA15" s="10">
        <f t="shared" si="3"/>
        <v>3</v>
      </c>
      <c r="CB15" s="10">
        <f t="shared" si="4"/>
        <v>2</v>
      </c>
      <c r="CC15" s="10">
        <f t="shared" si="5"/>
        <v>1</v>
      </c>
      <c r="CD15" s="10">
        <f t="shared" si="6"/>
        <v>3</v>
      </c>
      <c r="CE15" s="10">
        <f t="shared" si="7"/>
        <v>3</v>
      </c>
      <c r="CF15" s="10">
        <f t="shared" si="8"/>
        <v>1</v>
      </c>
      <c r="CG15" s="10" t="e">
        <f t="shared" si="9"/>
        <v>#N/A</v>
      </c>
      <c r="CH15" s="10" t="e">
        <f t="shared" si="10"/>
        <v>#N/A</v>
      </c>
      <c r="CI15" s="10" t="e">
        <f t="shared" si="11"/>
        <v>#N/A</v>
      </c>
      <c r="CJ15" s="10" t="e">
        <f t="shared" si="12"/>
        <v>#N/A</v>
      </c>
      <c r="CK15" s="10" t="e">
        <f t="shared" si="13"/>
        <v>#N/A</v>
      </c>
      <c r="CL15" s="10" t="e">
        <f t="shared" si="14"/>
        <v>#N/A</v>
      </c>
      <c r="CM15" s="10" t="e">
        <f t="shared" si="15"/>
        <v>#N/A</v>
      </c>
      <c r="CN15" s="10" t="e">
        <f t="shared" si="16"/>
        <v>#N/A</v>
      </c>
      <c r="CO15" s="10" t="e">
        <f t="shared" si="17"/>
        <v>#N/A</v>
      </c>
      <c r="CP15" s="10" t="e">
        <f t="shared" si="18"/>
        <v>#N/A</v>
      </c>
      <c r="CQ15" s="10" t="e">
        <f t="shared" si="19"/>
        <v>#N/A</v>
      </c>
      <c r="CR15" s="10" t="e">
        <f t="shared" si="20"/>
        <v>#N/A</v>
      </c>
      <c r="CS15" s="10" t="e">
        <f t="shared" si="21"/>
        <v>#N/A</v>
      </c>
      <c r="CT15" s="10" t="e">
        <f t="shared" si="22"/>
        <v>#N/A</v>
      </c>
      <c r="CU15" s="10" t="e">
        <f t="shared" si="23"/>
        <v>#N/A</v>
      </c>
      <c r="CV15" s="10" t="e">
        <f t="shared" si="24"/>
        <v>#N/A</v>
      </c>
      <c r="CW15" s="10" t="e">
        <f t="shared" si="25"/>
        <v>#N/A</v>
      </c>
      <c r="CX15" s="10" t="e">
        <f t="shared" si="26"/>
        <v>#N/A</v>
      </c>
      <c r="CY15" s="10" t="e">
        <f t="shared" si="27"/>
        <v>#N/A</v>
      </c>
      <c r="CZ15" s="10" t="e">
        <f t="shared" si="28"/>
        <v>#N/A</v>
      </c>
      <c r="DA15" s="10" t="e">
        <f t="shared" si="29"/>
        <v>#N/A</v>
      </c>
      <c r="DB15" s="10" t="e">
        <f t="shared" si="30"/>
        <v>#N/A</v>
      </c>
      <c r="DC15" s="10" t="e">
        <f t="shared" si="31"/>
        <v>#N/A</v>
      </c>
      <c r="DD15" s="10" t="e">
        <f t="shared" si="32"/>
        <v>#N/A</v>
      </c>
      <c r="DE15" s="10" t="e">
        <f t="shared" si="33"/>
        <v>#N/A</v>
      </c>
      <c r="DF15" s="10" t="e">
        <f t="shared" si="34"/>
        <v>#N/A</v>
      </c>
      <c r="DG15" s="10" t="e">
        <f t="shared" si="35"/>
        <v>#N/A</v>
      </c>
      <c r="DH15" s="10" t="e">
        <f t="shared" si="36"/>
        <v>#N/A</v>
      </c>
      <c r="DI15" s="10" t="e">
        <f t="shared" si="37"/>
        <v>#N/A</v>
      </c>
      <c r="DJ15" s="10" t="e">
        <f t="shared" si="38"/>
        <v>#N/A</v>
      </c>
      <c r="DK15" s="10" t="e">
        <f t="shared" si="39"/>
        <v>#N/A</v>
      </c>
      <c r="DL15" s="10" t="e">
        <f t="shared" si="40"/>
        <v>#N/A</v>
      </c>
      <c r="DM15" s="10" t="e">
        <f t="shared" si="41"/>
        <v>#N/A</v>
      </c>
      <c r="DN15" s="10" t="e">
        <f t="shared" si="42"/>
        <v>#N/A</v>
      </c>
      <c r="DO15" s="10" t="e">
        <f t="shared" si="43"/>
        <v>#N/A</v>
      </c>
      <c r="DP15" s="10" t="e">
        <f t="shared" si="44"/>
        <v>#N/A</v>
      </c>
      <c r="DQ15" s="10" t="e">
        <f t="shared" si="45"/>
        <v>#N/A</v>
      </c>
      <c r="DR15" s="10" t="e">
        <f t="shared" si="46"/>
        <v>#N/A</v>
      </c>
      <c r="DS15" s="10" t="e">
        <f t="shared" si="47"/>
        <v>#N/A</v>
      </c>
      <c r="DT15" s="10" t="e">
        <f t="shared" si="48"/>
        <v>#N/A</v>
      </c>
      <c r="DU15" s="10" t="e">
        <f t="shared" si="49"/>
        <v>#N/A</v>
      </c>
      <c r="DV15" s="10" t="e">
        <f t="shared" si="50"/>
        <v>#N/A</v>
      </c>
      <c r="DW15" s="10" t="e">
        <f t="shared" si="51"/>
        <v>#N/A</v>
      </c>
      <c r="DX15" s="10" t="e">
        <f t="shared" si="52"/>
        <v>#N/A</v>
      </c>
      <c r="DY15" s="10" t="e">
        <f t="shared" si="53"/>
        <v>#N/A</v>
      </c>
      <c r="DZ15" s="10" t="e">
        <f t="shared" si="54"/>
        <v>#N/A</v>
      </c>
      <c r="EA15" s="10" t="e">
        <f t="shared" si="55"/>
        <v>#N/A</v>
      </c>
      <c r="EB15" s="10" t="e">
        <f t="shared" si="56"/>
        <v>#N/A</v>
      </c>
      <c r="EC15" s="10" t="e">
        <f t="shared" si="57"/>
        <v>#N/A</v>
      </c>
      <c r="ED15" s="10" t="e">
        <f t="shared" si="58"/>
        <v>#N/A</v>
      </c>
      <c r="EE15" s="10" t="e">
        <f t="shared" si="59"/>
        <v>#N/A</v>
      </c>
      <c r="EF15" s="10" t="e">
        <f t="shared" si="60"/>
        <v>#N/A</v>
      </c>
      <c r="EG15" s="10" t="e">
        <f t="shared" si="61"/>
        <v>#N/A</v>
      </c>
      <c r="EH15" s="10" t="e">
        <f t="shared" si="62"/>
        <v>#N/A</v>
      </c>
      <c r="EI15" s="10" t="e">
        <f t="shared" si="63"/>
        <v>#N/A</v>
      </c>
      <c r="EJ15" s="10" t="e">
        <f t="shared" si="64"/>
        <v>#N/A</v>
      </c>
    </row>
    <row r="16" spans="1:140" ht="15" x14ac:dyDescent="0.2">
      <c r="A16" s="1"/>
      <c r="B16" s="118" t="s">
        <v>106</v>
      </c>
      <c r="C16" s="114">
        <f>Tipy!A13</f>
        <v>13</v>
      </c>
      <c r="D16" s="109" t="str">
        <f>IF(Tipy!B13="","",Tipy!B13)</f>
        <v>Cali</v>
      </c>
      <c r="E16" s="110">
        <f t="shared" si="0"/>
        <v>360</v>
      </c>
      <c r="F16" s="105">
        <f>IF(ISBLANK(Výsledky!$I$3),"-",SUM(K16:P16,R16,T16:U16,W16,Y16:AA16,AC16,AE16,AG16,AI16:AK16,AN16:AO16,AS16:AT16,AV16:AW16,AZ16,BB16:BC16,BE16:BF16,BH16,BJ16,BL16:BN16,BP16,BR16:BS16))</f>
        <v>220</v>
      </c>
      <c r="G16" s="90">
        <f>IF(ISBLANK(Výsledky!$BF$3),"-",SUM(Q16,V16,X16,S16,AB16,AD16,AU16,BA16,BG16,BI16,BO16,BQ16,BU16))</f>
        <v>140</v>
      </c>
      <c r="H16" s="90" t="str">
        <f>IF(ISBLANK(Výsledky!$FG$3),"-",SUM(AF16,AH16,AM16,AP16,AR16,AX16))</f>
        <v>-</v>
      </c>
      <c r="I16" s="93" t="str">
        <f>IF(ISBLANK(Výsledky!$GW$3),"-",SUM(AL16,AQ16,AY16,BD16,BK16,BT16))</f>
        <v>-</v>
      </c>
      <c r="J16" s="95" t="str">
        <f>IF(ISBLANK(Výsledky!$I$3),"",Výsledky!I19)</f>
        <v>-</v>
      </c>
      <c r="K16" s="92" t="str">
        <f>IF(ISBLANK(Výsledky!$P$3),"",Výsledky!P19)</f>
        <v>-</v>
      </c>
      <c r="L16" s="92">
        <f>IF(ISBLANK(Výsledky!$W$3),"",Výsledky!W19)</f>
        <v>20</v>
      </c>
      <c r="M16" s="92">
        <f>IF(ISBLANK(Výsledky!$AD$3),"",Výsledky!AD19)</f>
        <v>20</v>
      </c>
      <c r="N16" s="92">
        <f>IF(ISBLANK(Výsledky!$AK$3),"",Výsledky!AK19)</f>
        <v>20</v>
      </c>
      <c r="O16" s="92">
        <f>IF(ISBLANK(Výsledky!$AR$3),"",Výsledky!AR19)</f>
        <v>80</v>
      </c>
      <c r="P16" s="92" t="str">
        <f>IF(ISBLANK(Výsledky!$AY$3),"",Výsledky!AY19)</f>
        <v>-</v>
      </c>
      <c r="Q16" s="92" t="str">
        <f>IF(ISBLANK(Výsledky!$BF$3),"",Výsledky!BF19)</f>
        <v>-</v>
      </c>
      <c r="R16" s="92" t="str">
        <f>IF(ISBLANK(Výsledky!$BM$3),"",Výsledky!BM19)</f>
        <v/>
      </c>
      <c r="S16" s="92">
        <f>IF(ISBLANK(Výsledky!$BT$3),"",Výsledky!BT19)</f>
        <v>40</v>
      </c>
      <c r="T16" s="92" t="str">
        <f>IF(ISBLANK(Výsledky!$CA$3),"",Výsledky!CA19)</f>
        <v/>
      </c>
      <c r="U16" s="92">
        <f>IF(ISBLANK(Výsledky!$CH$3),"",Výsledky!CH19)</f>
        <v>0</v>
      </c>
      <c r="V16" s="92">
        <f>IF(ISBLANK(Výsledky!$CO$3),"",Výsledky!CO19)</f>
        <v>60</v>
      </c>
      <c r="W16" s="92">
        <f>IF(ISBLANK(Výsledky!$CV$3),"",Výsledky!CV19)</f>
        <v>20</v>
      </c>
      <c r="X16" s="92">
        <f>IF(ISBLANK(Výsledky!$DC$3),"",Výsledky!DC19)</f>
        <v>40</v>
      </c>
      <c r="Y16" s="92">
        <f>IF(ISBLANK(Výsledky!$DJ$3),"",Výsledky!DJ19)</f>
        <v>0</v>
      </c>
      <c r="Z16" s="92">
        <f>IF(ISBLANK(Výsledky!$DQ$3),"",Výsledky!DQ19)</f>
        <v>60</v>
      </c>
      <c r="AA16" s="92">
        <f>IF(ISBLANK(Výsledky!$DX$3),"",Výsledky!DX19)</f>
        <v>0</v>
      </c>
      <c r="AB16" s="92" t="str">
        <f>IF(ISBLANK(Výsledky!$EE$3),"",Výsledky!EE19)</f>
        <v/>
      </c>
      <c r="AC16" s="92" t="str">
        <f>IF(ISBLANK(Výsledky!$EL$3),"",Výsledky!EL19)</f>
        <v/>
      </c>
      <c r="AD16" s="92" t="str">
        <f>IF(ISBLANK(Výsledky!$ES$3),"",Výsledky!ES19)</f>
        <v/>
      </c>
      <c r="AE16" s="92" t="str">
        <f>IF(ISBLANK(Výsledky!$EZ$3),"",Výsledky!EZ19)</f>
        <v/>
      </c>
      <c r="AF16" s="92" t="str">
        <f>IF(ISBLANK(Výsledky!$FG$3),"",Výsledky!FG19)</f>
        <v/>
      </c>
      <c r="AG16" s="92" t="str">
        <f>IF(ISBLANK(Výsledky!$FN$3),"",Výsledky!FN19)</f>
        <v/>
      </c>
      <c r="AH16" s="92" t="str">
        <f>IF(ISBLANK(Výsledky!$FU$3),"",Výsledky!FU19)</f>
        <v/>
      </c>
      <c r="AI16" s="92" t="str">
        <f>IF(ISBLANK(Výsledky!$GB$3),"",Výsledky!GB19)</f>
        <v/>
      </c>
      <c r="AJ16" s="92" t="str">
        <f>IF(ISBLANK(Výsledky!$GI$3),"",Výsledky!GI19)</f>
        <v/>
      </c>
      <c r="AK16" s="92" t="str">
        <f>IF(ISBLANK(Výsledky!$GP$3),"",Výsledky!GP19)</f>
        <v/>
      </c>
      <c r="AL16" s="92" t="str">
        <f>IF(ISBLANK(Výsledky!$GW$3),"",Výsledky!GW19)</f>
        <v/>
      </c>
      <c r="AM16" s="92" t="str">
        <f>IF(ISBLANK(Výsledky!$HD$3),"",Výsledky!HD19)</f>
        <v/>
      </c>
      <c r="AN16" s="92" t="str">
        <f>IF(ISBLANK(Výsledky!$HK$3),"",Výsledky!HK19)</f>
        <v/>
      </c>
      <c r="AO16" s="92" t="str">
        <f>IF(ISBLANK(Výsledky!$HR$3),"",Výsledky!HR19)</f>
        <v/>
      </c>
      <c r="AP16" s="92" t="str">
        <f>IF(ISBLANK(Výsledky!$HY$3),"",Výsledky!HY19)</f>
        <v/>
      </c>
      <c r="AQ16" s="92" t="str">
        <f>IF(ISBLANK(Výsledky!$IF$3),"",Výsledky!IF19)</f>
        <v/>
      </c>
      <c r="AR16" s="92" t="str">
        <f>IF(ISBLANK(Výsledky!$IM$3),"",Výsledky!IM19)</f>
        <v/>
      </c>
      <c r="AS16" s="92" t="str">
        <f>IF(ISBLANK(Výsledky!$IT$3),"",Výsledky!IT19)</f>
        <v/>
      </c>
      <c r="AT16" s="92" t="str">
        <f>IF(ISBLANK(Výsledky!$JA$3),"",Výsledky!JA19)</f>
        <v/>
      </c>
      <c r="AU16" s="92" t="str">
        <f>IF(ISBLANK(Výsledky!$JH$3),"",Výsledky!JH19)</f>
        <v/>
      </c>
      <c r="AV16" s="92" t="str">
        <f>IF(ISBLANK(Výsledky!$JO$3),"",Výsledky!JO19)</f>
        <v/>
      </c>
      <c r="AW16" s="92" t="str">
        <f>IF(ISBLANK(Výsledky!$JV$3),"",Výsledky!JV19)</f>
        <v/>
      </c>
      <c r="AX16" s="92" t="str">
        <f>IF(ISBLANK(Výsledky!$KC$3),"",Výsledky!KC19)</f>
        <v/>
      </c>
      <c r="AY16" s="92" t="str">
        <f>IF(ISBLANK(Výsledky!$KJ$3),"",Výsledky!KJ19)</f>
        <v/>
      </c>
      <c r="AZ16" s="92" t="str">
        <f>IF(ISBLANK(Výsledky!$KQ$3),"",Výsledky!KQ19)</f>
        <v/>
      </c>
      <c r="BA16" s="92" t="str">
        <f>IF(ISBLANK(Výsledky!$KX$3),"",Výsledky!KX19)</f>
        <v/>
      </c>
      <c r="BB16" s="92" t="str">
        <f>IF(ISBLANK(Výsledky!$LE$3),"",Výsledky!LE19)</f>
        <v/>
      </c>
      <c r="BC16" s="92" t="str">
        <f>IF(ISBLANK(Výsledky!$LL$3),"",Výsledky!LL19)</f>
        <v/>
      </c>
      <c r="BD16" s="92" t="str">
        <f>IF(ISBLANK(Výsledky!$LS$3),"",Výsledky!LS19)</f>
        <v/>
      </c>
      <c r="BE16" s="92" t="str">
        <f>IF(ISBLANK(Výsledky!$LZ$3),"",Výsledky!LZ19)</f>
        <v/>
      </c>
      <c r="BF16" s="92" t="str">
        <f>IF(ISBLANK(Výsledky!$MG$3),"",Výsledky!MG19)</f>
        <v/>
      </c>
      <c r="BG16" s="92" t="str">
        <f>IF(ISBLANK(Výsledky!$MN$3),"",Výsledky!MN19)</f>
        <v/>
      </c>
      <c r="BH16" s="92" t="str">
        <f>IF(ISBLANK(Výsledky!$MU$3),"",Výsledky!MU19)</f>
        <v/>
      </c>
      <c r="BI16" s="92" t="str">
        <f>IF(ISBLANK(Výsledky!$NB$3),"",Výsledky!NB19)</f>
        <v/>
      </c>
      <c r="BJ16" s="92" t="str">
        <f>IF(ISBLANK(Výsledky!$NI$3),"",Výsledky!NI19)</f>
        <v/>
      </c>
      <c r="BK16" s="92" t="str">
        <f>IF(ISBLANK(Výsledky!$NP$3),"",Výsledky!NP19)</f>
        <v/>
      </c>
      <c r="BL16" s="92" t="str">
        <f>IF(ISBLANK(Výsledky!$NW$3),"",Výsledky!NW19)</f>
        <v/>
      </c>
      <c r="BM16" s="92" t="str">
        <f>IF(ISBLANK(Výsledky!$OD$3),"",Výsledky!OD19)</f>
        <v/>
      </c>
      <c r="BN16" s="92" t="str">
        <f>IF(ISBLANK(Výsledky!$OK$3),"",Výsledky!OK19)</f>
        <v/>
      </c>
      <c r="BO16" s="92" t="str">
        <f>IF(ISBLANK(Výsledky!$OR$3),"",Výsledky!OR19)</f>
        <v/>
      </c>
      <c r="BP16" s="92" t="str">
        <f>IF(ISBLANK(Výsledky!$OY$3),"",Výsledky!OY19)</f>
        <v/>
      </c>
      <c r="BQ16" s="92" t="str">
        <f>IF(ISBLANK(Výsledky!$PF$3),"",Výsledky!PF19)</f>
        <v/>
      </c>
      <c r="BR16" s="92" t="str">
        <f>IF(ISBLANK(Výsledky!$PM$3),"",Výsledky!PM19)</f>
        <v/>
      </c>
      <c r="BS16" s="92" t="str">
        <f>IF(ISBLANK(Výsledky!$PT$3),"",Výsledky!PT19)</f>
        <v/>
      </c>
      <c r="BT16" s="92" t="str">
        <f>IF(ISBLANK(Výsledky!$QA$3),"",Výsledky!QA19)</f>
        <v/>
      </c>
      <c r="BU16" s="96" t="str">
        <f>IF(ISBLANK(Výsledky!$QH$3),"",Výsledky!QH19)</f>
        <v/>
      </c>
      <c r="BV16" s="8"/>
      <c r="BW16" s="11"/>
      <c r="BX16" s="12" t="str">
        <f>IF(Tipy!B19="","",Tipy!B19)</f>
        <v>emdzej</v>
      </c>
      <c r="BY16" s="10">
        <f t="shared" si="1"/>
        <v>77</v>
      </c>
      <c r="BZ16" s="10">
        <f t="shared" si="2"/>
        <v>77</v>
      </c>
      <c r="CA16" s="10">
        <f t="shared" si="3"/>
        <v>77</v>
      </c>
      <c r="CB16" s="10">
        <f t="shared" si="4"/>
        <v>78</v>
      </c>
      <c r="CC16" s="10">
        <f t="shared" si="5"/>
        <v>68</v>
      </c>
      <c r="CD16" s="10">
        <f t="shared" si="6"/>
        <v>70</v>
      </c>
      <c r="CE16" s="10">
        <f t="shared" si="7"/>
        <v>70</v>
      </c>
      <c r="CF16" s="10">
        <f t="shared" si="8"/>
        <v>67</v>
      </c>
      <c r="CG16" s="10" t="e">
        <f t="shared" si="9"/>
        <v>#N/A</v>
      </c>
      <c r="CH16" s="10" t="e">
        <f t="shared" si="10"/>
        <v>#N/A</v>
      </c>
      <c r="CI16" s="10" t="e">
        <f t="shared" si="11"/>
        <v>#N/A</v>
      </c>
      <c r="CJ16" s="10" t="e">
        <f t="shared" si="12"/>
        <v>#N/A</v>
      </c>
      <c r="CK16" s="10" t="e">
        <f t="shared" si="13"/>
        <v>#N/A</v>
      </c>
      <c r="CL16" s="10" t="e">
        <f t="shared" si="14"/>
        <v>#N/A</v>
      </c>
      <c r="CM16" s="10" t="e">
        <f t="shared" si="15"/>
        <v>#N/A</v>
      </c>
      <c r="CN16" s="10" t="e">
        <f t="shared" si="16"/>
        <v>#N/A</v>
      </c>
      <c r="CO16" s="10" t="e">
        <f t="shared" si="17"/>
        <v>#N/A</v>
      </c>
      <c r="CP16" s="10" t="e">
        <f t="shared" si="18"/>
        <v>#N/A</v>
      </c>
      <c r="CQ16" s="10" t="e">
        <f t="shared" si="19"/>
        <v>#N/A</v>
      </c>
      <c r="CR16" s="10" t="e">
        <f t="shared" si="20"/>
        <v>#N/A</v>
      </c>
      <c r="CS16" s="10" t="e">
        <f t="shared" si="21"/>
        <v>#N/A</v>
      </c>
      <c r="CT16" s="10" t="e">
        <f t="shared" si="22"/>
        <v>#N/A</v>
      </c>
      <c r="CU16" s="10" t="e">
        <f t="shared" si="23"/>
        <v>#N/A</v>
      </c>
      <c r="CV16" s="10" t="e">
        <f t="shared" si="24"/>
        <v>#N/A</v>
      </c>
      <c r="CW16" s="10" t="e">
        <f t="shared" si="25"/>
        <v>#N/A</v>
      </c>
      <c r="CX16" s="10" t="e">
        <f t="shared" si="26"/>
        <v>#N/A</v>
      </c>
      <c r="CY16" s="10" t="e">
        <f t="shared" si="27"/>
        <v>#N/A</v>
      </c>
      <c r="CZ16" s="10" t="e">
        <f t="shared" si="28"/>
        <v>#N/A</v>
      </c>
      <c r="DA16" s="10" t="e">
        <f t="shared" si="29"/>
        <v>#N/A</v>
      </c>
      <c r="DB16" s="10" t="e">
        <f t="shared" si="30"/>
        <v>#N/A</v>
      </c>
      <c r="DC16" s="10" t="e">
        <f t="shared" si="31"/>
        <v>#N/A</v>
      </c>
      <c r="DD16" s="10" t="e">
        <f t="shared" si="32"/>
        <v>#N/A</v>
      </c>
      <c r="DE16" s="10" t="e">
        <f t="shared" si="33"/>
        <v>#N/A</v>
      </c>
      <c r="DF16" s="10" t="e">
        <f t="shared" si="34"/>
        <v>#N/A</v>
      </c>
      <c r="DG16" s="10" t="e">
        <f t="shared" si="35"/>
        <v>#N/A</v>
      </c>
      <c r="DH16" s="10" t="e">
        <f t="shared" si="36"/>
        <v>#N/A</v>
      </c>
      <c r="DI16" s="10" t="e">
        <f t="shared" si="37"/>
        <v>#N/A</v>
      </c>
      <c r="DJ16" s="10" t="e">
        <f t="shared" si="38"/>
        <v>#N/A</v>
      </c>
      <c r="DK16" s="10" t="e">
        <f t="shared" si="39"/>
        <v>#N/A</v>
      </c>
      <c r="DL16" s="10" t="e">
        <f t="shared" si="40"/>
        <v>#N/A</v>
      </c>
      <c r="DM16" s="10" t="e">
        <f t="shared" si="41"/>
        <v>#N/A</v>
      </c>
      <c r="DN16" s="10" t="e">
        <f t="shared" si="42"/>
        <v>#N/A</v>
      </c>
      <c r="DO16" s="10" t="e">
        <f t="shared" si="43"/>
        <v>#N/A</v>
      </c>
      <c r="DP16" s="10" t="e">
        <f t="shared" si="44"/>
        <v>#N/A</v>
      </c>
      <c r="DQ16" s="10" t="e">
        <f t="shared" si="45"/>
        <v>#N/A</v>
      </c>
      <c r="DR16" s="10" t="e">
        <f t="shared" si="46"/>
        <v>#N/A</v>
      </c>
      <c r="DS16" s="10" t="e">
        <f t="shared" si="47"/>
        <v>#N/A</v>
      </c>
      <c r="DT16" s="10" t="e">
        <f t="shared" si="48"/>
        <v>#N/A</v>
      </c>
      <c r="DU16" s="10" t="e">
        <f t="shared" si="49"/>
        <v>#N/A</v>
      </c>
      <c r="DV16" s="10" t="e">
        <f t="shared" si="50"/>
        <v>#N/A</v>
      </c>
      <c r="DW16" s="10" t="e">
        <f t="shared" si="51"/>
        <v>#N/A</v>
      </c>
      <c r="DX16" s="10" t="e">
        <f t="shared" si="52"/>
        <v>#N/A</v>
      </c>
      <c r="DY16" s="10" t="e">
        <f t="shared" si="53"/>
        <v>#N/A</v>
      </c>
      <c r="DZ16" s="10" t="e">
        <f t="shared" si="54"/>
        <v>#N/A</v>
      </c>
      <c r="EA16" s="10" t="e">
        <f t="shared" si="55"/>
        <v>#N/A</v>
      </c>
      <c r="EB16" s="10" t="e">
        <f t="shared" si="56"/>
        <v>#N/A</v>
      </c>
      <c r="EC16" s="10" t="e">
        <f t="shared" si="57"/>
        <v>#N/A</v>
      </c>
      <c r="ED16" s="10" t="e">
        <f t="shared" si="58"/>
        <v>#N/A</v>
      </c>
      <c r="EE16" s="10" t="e">
        <f t="shared" si="59"/>
        <v>#N/A</v>
      </c>
      <c r="EF16" s="10" t="e">
        <f t="shared" si="60"/>
        <v>#N/A</v>
      </c>
      <c r="EG16" s="10" t="e">
        <f t="shared" si="61"/>
        <v>#N/A</v>
      </c>
      <c r="EH16" s="10" t="e">
        <f t="shared" si="62"/>
        <v>#N/A</v>
      </c>
      <c r="EI16" s="10" t="e">
        <f t="shared" si="63"/>
        <v>#N/A</v>
      </c>
      <c r="EJ16" s="10" t="e">
        <f t="shared" si="64"/>
        <v>#N/A</v>
      </c>
    </row>
    <row r="17" spans="1:140" ht="15" x14ac:dyDescent="0.2">
      <c r="A17" s="1"/>
      <c r="B17" s="118" t="s">
        <v>107</v>
      </c>
      <c r="C17" s="114">
        <f>Tipy!A55</f>
        <v>3</v>
      </c>
      <c r="D17" s="109" t="str">
        <f>IF(Tipy!B55="","",Tipy!B55)</f>
        <v>Pedro8</v>
      </c>
      <c r="E17" s="110">
        <f t="shared" si="0"/>
        <v>350</v>
      </c>
      <c r="F17" s="105">
        <f>IF(ISBLANK(Výsledky!$I$3),"-",SUM(K17:P17,R17,T17:U17,W17,Y17:AA17,AC17,AE17,AG17,AI17:AK17,AN17:AO17,AS17:AT17,AV17:AW17,AZ17,BB17:BC17,BE17:BF17,BH17,BJ17,BL17:BN17,BP17,BR17:BS17))</f>
        <v>200</v>
      </c>
      <c r="G17" s="90">
        <f>IF(ISBLANK(Výsledky!$BF$3),"-",SUM(Q17,V17,X17,S17,AB17,AD17,AU17,BA17,BG17,BI17,BO17,BQ17,BU17))</f>
        <v>130</v>
      </c>
      <c r="H17" s="90" t="str">
        <f>IF(ISBLANK(Výsledky!$FG$3),"-",SUM(AF17,AH17,AM17,AP17,AR17,AX17))</f>
        <v>-</v>
      </c>
      <c r="I17" s="93" t="str">
        <f>IF(ISBLANK(Výsledky!$GW$3),"-",SUM(AL17,AQ17,AY17,BD17,BK17,BT17))</f>
        <v>-</v>
      </c>
      <c r="J17" s="95">
        <f>IF(ISBLANK(Výsledky!$I$3),"",Výsledky!I61)</f>
        <v>20</v>
      </c>
      <c r="K17" s="92">
        <f>IF(ISBLANK(Výsledky!$P$3),"",Výsledky!P61)</f>
        <v>30</v>
      </c>
      <c r="L17" s="92">
        <f>IF(ISBLANK(Výsledky!$W$3),"",Výsledky!W61)</f>
        <v>10</v>
      </c>
      <c r="M17" s="92">
        <f>IF(ISBLANK(Výsledky!$AD$3),"",Výsledky!AD61)</f>
        <v>20</v>
      </c>
      <c r="N17" s="92">
        <f>IF(ISBLANK(Výsledky!$AK$3),"",Výsledky!AK61)</f>
        <v>20</v>
      </c>
      <c r="O17" s="92">
        <f>IF(ISBLANK(Výsledky!$AR$3),"",Výsledky!AR61)</f>
        <v>60</v>
      </c>
      <c r="P17" s="92">
        <f>IF(ISBLANK(Výsledky!$AY$3),"",Výsledky!AY61)</f>
        <v>0</v>
      </c>
      <c r="Q17" s="92">
        <f>IF(ISBLANK(Výsledky!$BF$3),"",Výsledky!BF61)</f>
        <v>0</v>
      </c>
      <c r="R17" s="92" t="str">
        <f>IF(ISBLANK(Výsledky!$BM$3),"",Výsledky!BM61)</f>
        <v/>
      </c>
      <c r="S17" s="92">
        <f>IF(ISBLANK(Výsledky!$BT$3),"",Výsledky!BT61)</f>
        <v>60</v>
      </c>
      <c r="T17" s="92" t="str">
        <f>IF(ISBLANK(Výsledky!$CA$3),"",Výsledky!CA61)</f>
        <v/>
      </c>
      <c r="U17" s="92">
        <f>IF(ISBLANK(Výsledky!$CH$3),"",Výsledky!CH61)</f>
        <v>20</v>
      </c>
      <c r="V17" s="92">
        <f>IF(ISBLANK(Výsledky!$CO$3),"",Výsledky!CO61)</f>
        <v>30</v>
      </c>
      <c r="W17" s="92">
        <f>IF(ISBLANK(Výsledky!$CV$3),"",Výsledky!CV61)</f>
        <v>0</v>
      </c>
      <c r="X17" s="92">
        <f>IF(ISBLANK(Výsledky!$DC$3),"",Výsledky!DC61)</f>
        <v>40</v>
      </c>
      <c r="Y17" s="92">
        <f>IF(ISBLANK(Výsledky!$DJ$3),"",Výsledky!DJ61)</f>
        <v>20</v>
      </c>
      <c r="Z17" s="92">
        <f>IF(ISBLANK(Výsledky!$DQ$3),"",Výsledky!DQ61)</f>
        <v>20</v>
      </c>
      <c r="AA17" s="92">
        <f>IF(ISBLANK(Výsledky!$DX$3),"",Výsledky!DX61)</f>
        <v>0</v>
      </c>
      <c r="AB17" s="92" t="str">
        <f>IF(ISBLANK(Výsledky!$EE$3),"",Výsledky!EE61)</f>
        <v/>
      </c>
      <c r="AC17" s="92" t="str">
        <f>IF(ISBLANK(Výsledky!$EL$3),"",Výsledky!EL61)</f>
        <v/>
      </c>
      <c r="AD17" s="92" t="str">
        <f>IF(ISBLANK(Výsledky!$ES$3),"",Výsledky!ES61)</f>
        <v/>
      </c>
      <c r="AE17" s="92" t="str">
        <f>IF(ISBLANK(Výsledky!$EZ$3),"",Výsledky!EZ61)</f>
        <v/>
      </c>
      <c r="AF17" s="92" t="str">
        <f>IF(ISBLANK(Výsledky!$FG$3),"",Výsledky!FG61)</f>
        <v/>
      </c>
      <c r="AG17" s="92" t="str">
        <f>IF(ISBLANK(Výsledky!$FN$3),"",Výsledky!FN61)</f>
        <v/>
      </c>
      <c r="AH17" s="92" t="str">
        <f>IF(ISBLANK(Výsledky!$FU$3),"",Výsledky!FU61)</f>
        <v/>
      </c>
      <c r="AI17" s="92" t="str">
        <f>IF(ISBLANK(Výsledky!$GB$3),"",Výsledky!GB61)</f>
        <v/>
      </c>
      <c r="AJ17" s="92" t="str">
        <f>IF(ISBLANK(Výsledky!$GI$3),"",Výsledky!GI61)</f>
        <v/>
      </c>
      <c r="AK17" s="92" t="str">
        <f>IF(ISBLANK(Výsledky!$GP$3),"",Výsledky!GP61)</f>
        <v/>
      </c>
      <c r="AL17" s="92" t="str">
        <f>IF(ISBLANK(Výsledky!$GW$3),"",Výsledky!GW61)</f>
        <v/>
      </c>
      <c r="AM17" s="92" t="str">
        <f>IF(ISBLANK(Výsledky!$HD$3),"",Výsledky!HD61)</f>
        <v/>
      </c>
      <c r="AN17" s="92" t="str">
        <f>IF(ISBLANK(Výsledky!$HK$3),"",Výsledky!HK61)</f>
        <v/>
      </c>
      <c r="AO17" s="92" t="str">
        <f>IF(ISBLANK(Výsledky!$HR$3),"",Výsledky!HR61)</f>
        <v/>
      </c>
      <c r="AP17" s="92" t="str">
        <f>IF(ISBLANK(Výsledky!$HY$3),"",Výsledky!HY61)</f>
        <v/>
      </c>
      <c r="AQ17" s="92" t="str">
        <f>IF(ISBLANK(Výsledky!$IF$3),"",Výsledky!IF61)</f>
        <v/>
      </c>
      <c r="AR17" s="92" t="str">
        <f>IF(ISBLANK(Výsledky!$IM$3),"",Výsledky!IM61)</f>
        <v/>
      </c>
      <c r="AS17" s="92" t="str">
        <f>IF(ISBLANK(Výsledky!$IT$3),"",Výsledky!IT61)</f>
        <v/>
      </c>
      <c r="AT17" s="92" t="str">
        <f>IF(ISBLANK(Výsledky!$JA$3),"",Výsledky!JA61)</f>
        <v/>
      </c>
      <c r="AU17" s="92" t="str">
        <f>IF(ISBLANK(Výsledky!$JH$3),"",Výsledky!JH61)</f>
        <v/>
      </c>
      <c r="AV17" s="92" t="str">
        <f>IF(ISBLANK(Výsledky!$JO$3),"",Výsledky!JO61)</f>
        <v/>
      </c>
      <c r="AW17" s="92" t="str">
        <f>IF(ISBLANK(Výsledky!$JV$3),"",Výsledky!JV61)</f>
        <v/>
      </c>
      <c r="AX17" s="92" t="str">
        <f>IF(ISBLANK(Výsledky!$KC$3),"",Výsledky!KC61)</f>
        <v/>
      </c>
      <c r="AY17" s="92" t="str">
        <f>IF(ISBLANK(Výsledky!$KJ$3),"",Výsledky!KJ61)</f>
        <v/>
      </c>
      <c r="AZ17" s="92" t="str">
        <f>IF(ISBLANK(Výsledky!$KQ$3),"",Výsledky!KQ61)</f>
        <v/>
      </c>
      <c r="BA17" s="92" t="str">
        <f>IF(ISBLANK(Výsledky!$KX$3),"",Výsledky!KX61)</f>
        <v/>
      </c>
      <c r="BB17" s="92" t="str">
        <f>IF(ISBLANK(Výsledky!$LE$3),"",Výsledky!LE61)</f>
        <v/>
      </c>
      <c r="BC17" s="92" t="str">
        <f>IF(ISBLANK(Výsledky!$LL$3),"",Výsledky!LL61)</f>
        <v/>
      </c>
      <c r="BD17" s="92" t="str">
        <f>IF(ISBLANK(Výsledky!$LS$3),"",Výsledky!LS61)</f>
        <v/>
      </c>
      <c r="BE17" s="92" t="str">
        <f>IF(ISBLANK(Výsledky!$LZ$3),"",Výsledky!LZ61)</f>
        <v/>
      </c>
      <c r="BF17" s="92" t="str">
        <f>IF(ISBLANK(Výsledky!$MG$3),"",Výsledky!MG61)</f>
        <v/>
      </c>
      <c r="BG17" s="92" t="str">
        <f>IF(ISBLANK(Výsledky!$MN$3),"",Výsledky!MN61)</f>
        <v/>
      </c>
      <c r="BH17" s="92" t="str">
        <f>IF(ISBLANK(Výsledky!$MU$3),"",Výsledky!MU61)</f>
        <v/>
      </c>
      <c r="BI17" s="92" t="str">
        <f>IF(ISBLANK(Výsledky!$NB$3),"",Výsledky!NB61)</f>
        <v/>
      </c>
      <c r="BJ17" s="92" t="str">
        <f>IF(ISBLANK(Výsledky!$NI$3),"",Výsledky!NI61)</f>
        <v/>
      </c>
      <c r="BK17" s="92" t="str">
        <f>IF(ISBLANK(Výsledky!$NP$3),"",Výsledky!NP61)</f>
        <v/>
      </c>
      <c r="BL17" s="92" t="str">
        <f>IF(ISBLANK(Výsledky!$NW$3),"",Výsledky!NW61)</f>
        <v/>
      </c>
      <c r="BM17" s="92" t="str">
        <f>IF(ISBLANK(Výsledky!$OD$3),"",Výsledky!OD61)</f>
        <v/>
      </c>
      <c r="BN17" s="92" t="str">
        <f>IF(ISBLANK(Výsledky!$OK$3),"",Výsledky!OK61)</f>
        <v/>
      </c>
      <c r="BO17" s="92" t="str">
        <f>IF(ISBLANK(Výsledky!$OR$3),"",Výsledky!OR61)</f>
        <v/>
      </c>
      <c r="BP17" s="92" t="str">
        <f>IF(ISBLANK(Výsledky!$OY$3),"",Výsledky!OY61)</f>
        <v/>
      </c>
      <c r="BQ17" s="92" t="str">
        <f>IF(ISBLANK(Výsledky!$PF$3),"",Výsledky!PF61)</f>
        <v/>
      </c>
      <c r="BR17" s="92" t="str">
        <f>IF(ISBLANK(Výsledky!$PM$3),"",Výsledky!PM61)</f>
        <v/>
      </c>
      <c r="BS17" s="92" t="str">
        <f>IF(ISBLANK(Výsledky!$PT$3),"",Výsledky!PT61)</f>
        <v/>
      </c>
      <c r="BT17" s="92" t="str">
        <f>IF(ISBLANK(Výsledky!$QA$3),"",Výsledky!QA61)</f>
        <v/>
      </c>
      <c r="BU17" s="96" t="str">
        <f>IF(ISBLANK(Výsledky!$QH$3),"",Výsledky!QH61)</f>
        <v/>
      </c>
      <c r="BV17" s="8"/>
      <c r="BW17" s="11"/>
      <c r="BX17" s="12" t="str">
        <f>IF(Tipy!B20="","",Tipy!B20)</f>
        <v>fedd</v>
      </c>
      <c r="BY17" s="10">
        <f t="shared" si="1"/>
        <v>14</v>
      </c>
      <c r="BZ17" s="10">
        <f t="shared" si="2"/>
        <v>7</v>
      </c>
      <c r="CA17" s="10">
        <f t="shared" si="3"/>
        <v>8</v>
      </c>
      <c r="CB17" s="10">
        <f t="shared" si="4"/>
        <v>6</v>
      </c>
      <c r="CC17" s="10">
        <f t="shared" si="5"/>
        <v>11</v>
      </c>
      <c r="CD17" s="10">
        <f t="shared" si="6"/>
        <v>31</v>
      </c>
      <c r="CE17" s="10">
        <f t="shared" si="7"/>
        <v>31</v>
      </c>
      <c r="CF17" s="10">
        <f t="shared" si="8"/>
        <v>34</v>
      </c>
      <c r="CG17" s="10" t="e">
        <f t="shared" si="9"/>
        <v>#N/A</v>
      </c>
      <c r="CH17" s="10" t="e">
        <f t="shared" si="10"/>
        <v>#N/A</v>
      </c>
      <c r="CI17" s="10" t="e">
        <f t="shared" si="11"/>
        <v>#N/A</v>
      </c>
      <c r="CJ17" s="10" t="e">
        <f t="shared" si="12"/>
        <v>#N/A</v>
      </c>
      <c r="CK17" s="10" t="e">
        <f t="shared" si="13"/>
        <v>#N/A</v>
      </c>
      <c r="CL17" s="10" t="e">
        <f t="shared" si="14"/>
        <v>#N/A</v>
      </c>
      <c r="CM17" s="10" t="e">
        <f t="shared" si="15"/>
        <v>#N/A</v>
      </c>
      <c r="CN17" s="10" t="e">
        <f t="shared" si="16"/>
        <v>#N/A</v>
      </c>
      <c r="CO17" s="10" t="e">
        <f t="shared" si="17"/>
        <v>#N/A</v>
      </c>
      <c r="CP17" s="10" t="e">
        <f t="shared" si="18"/>
        <v>#N/A</v>
      </c>
      <c r="CQ17" s="10" t="e">
        <f t="shared" si="19"/>
        <v>#N/A</v>
      </c>
      <c r="CR17" s="10" t="e">
        <f t="shared" si="20"/>
        <v>#N/A</v>
      </c>
      <c r="CS17" s="10" t="e">
        <f t="shared" si="21"/>
        <v>#N/A</v>
      </c>
      <c r="CT17" s="10" t="e">
        <f t="shared" si="22"/>
        <v>#N/A</v>
      </c>
      <c r="CU17" s="10" t="e">
        <f t="shared" si="23"/>
        <v>#N/A</v>
      </c>
      <c r="CV17" s="10" t="e">
        <f t="shared" si="24"/>
        <v>#N/A</v>
      </c>
      <c r="CW17" s="10" t="e">
        <f t="shared" si="25"/>
        <v>#N/A</v>
      </c>
      <c r="CX17" s="10" t="e">
        <f t="shared" si="26"/>
        <v>#N/A</v>
      </c>
      <c r="CY17" s="10" t="e">
        <f t="shared" si="27"/>
        <v>#N/A</v>
      </c>
      <c r="CZ17" s="10" t="e">
        <f t="shared" si="28"/>
        <v>#N/A</v>
      </c>
      <c r="DA17" s="10" t="e">
        <f t="shared" si="29"/>
        <v>#N/A</v>
      </c>
      <c r="DB17" s="10" t="e">
        <f t="shared" si="30"/>
        <v>#N/A</v>
      </c>
      <c r="DC17" s="10" t="e">
        <f t="shared" si="31"/>
        <v>#N/A</v>
      </c>
      <c r="DD17" s="10" t="e">
        <f t="shared" si="32"/>
        <v>#N/A</v>
      </c>
      <c r="DE17" s="10" t="e">
        <f t="shared" si="33"/>
        <v>#N/A</v>
      </c>
      <c r="DF17" s="10" t="e">
        <f t="shared" si="34"/>
        <v>#N/A</v>
      </c>
      <c r="DG17" s="10" t="e">
        <f t="shared" si="35"/>
        <v>#N/A</v>
      </c>
      <c r="DH17" s="10" t="e">
        <f t="shared" si="36"/>
        <v>#N/A</v>
      </c>
      <c r="DI17" s="10" t="e">
        <f t="shared" si="37"/>
        <v>#N/A</v>
      </c>
      <c r="DJ17" s="10" t="e">
        <f t="shared" si="38"/>
        <v>#N/A</v>
      </c>
      <c r="DK17" s="10" t="e">
        <f t="shared" si="39"/>
        <v>#N/A</v>
      </c>
      <c r="DL17" s="10" t="e">
        <f t="shared" si="40"/>
        <v>#N/A</v>
      </c>
      <c r="DM17" s="10" t="e">
        <f t="shared" si="41"/>
        <v>#N/A</v>
      </c>
      <c r="DN17" s="10" t="e">
        <f t="shared" si="42"/>
        <v>#N/A</v>
      </c>
      <c r="DO17" s="10" t="e">
        <f t="shared" si="43"/>
        <v>#N/A</v>
      </c>
      <c r="DP17" s="10" t="e">
        <f t="shared" si="44"/>
        <v>#N/A</v>
      </c>
      <c r="DQ17" s="10" t="e">
        <f t="shared" si="45"/>
        <v>#N/A</v>
      </c>
      <c r="DR17" s="10" t="e">
        <f t="shared" si="46"/>
        <v>#N/A</v>
      </c>
      <c r="DS17" s="10" t="e">
        <f t="shared" si="47"/>
        <v>#N/A</v>
      </c>
      <c r="DT17" s="10" t="e">
        <f t="shared" si="48"/>
        <v>#N/A</v>
      </c>
      <c r="DU17" s="10" t="e">
        <f t="shared" si="49"/>
        <v>#N/A</v>
      </c>
      <c r="DV17" s="10" t="e">
        <f t="shared" si="50"/>
        <v>#N/A</v>
      </c>
      <c r="DW17" s="10" t="e">
        <f t="shared" si="51"/>
        <v>#N/A</v>
      </c>
      <c r="DX17" s="10" t="e">
        <f t="shared" si="52"/>
        <v>#N/A</v>
      </c>
      <c r="DY17" s="10" t="e">
        <f t="shared" si="53"/>
        <v>#N/A</v>
      </c>
      <c r="DZ17" s="10" t="e">
        <f t="shared" si="54"/>
        <v>#N/A</v>
      </c>
      <c r="EA17" s="10" t="e">
        <f t="shared" si="55"/>
        <v>#N/A</v>
      </c>
      <c r="EB17" s="10" t="e">
        <f t="shared" si="56"/>
        <v>#N/A</v>
      </c>
      <c r="EC17" s="10" t="e">
        <f t="shared" si="57"/>
        <v>#N/A</v>
      </c>
      <c r="ED17" s="10" t="e">
        <f t="shared" si="58"/>
        <v>#N/A</v>
      </c>
      <c r="EE17" s="10" t="e">
        <f t="shared" si="59"/>
        <v>#N/A</v>
      </c>
      <c r="EF17" s="10" t="e">
        <f t="shared" si="60"/>
        <v>#N/A</v>
      </c>
      <c r="EG17" s="10" t="e">
        <f t="shared" si="61"/>
        <v>#N/A</v>
      </c>
      <c r="EH17" s="10" t="e">
        <f t="shared" si="62"/>
        <v>#N/A</v>
      </c>
      <c r="EI17" s="10" t="e">
        <f t="shared" si="63"/>
        <v>#N/A</v>
      </c>
      <c r="EJ17" s="10" t="e">
        <f t="shared" si="64"/>
        <v>#N/A</v>
      </c>
    </row>
    <row r="18" spans="1:140" ht="15" x14ac:dyDescent="0.2">
      <c r="A18" s="1"/>
      <c r="B18" s="118" t="s">
        <v>108</v>
      </c>
      <c r="C18" s="114">
        <f>Tipy!A6</f>
        <v>53</v>
      </c>
      <c r="D18" s="109" t="str">
        <f>IF(Tipy!B6="","",Tipy!B6)</f>
        <v>30milo</v>
      </c>
      <c r="E18" s="110">
        <f t="shared" si="0"/>
        <v>350</v>
      </c>
      <c r="F18" s="105">
        <f>IF(ISBLANK(Výsledky!$I$3),"-",SUM(K18:P18,R18,T18:U18,W18,Y18:AA18,AC18,AE18,AG18,AI18:AK18,AN18:AO18,AS18:AT18,AV18:AW18,AZ18,BB18:BC18,BE18:BF18,BH18,BJ18,BL18:BN18,BP18,BR18:BS18))</f>
        <v>170</v>
      </c>
      <c r="G18" s="90">
        <f>IF(ISBLANK(Výsledky!$BF$3),"-",SUM(Q18,V18,X18,S18,AB18,AD18,AU18,BA18,BG18,BI18,BO18,BQ18,BU18))</f>
        <v>130</v>
      </c>
      <c r="H18" s="90" t="str">
        <f>IF(ISBLANK(Výsledky!$FG$3),"-",SUM(AF18,AH18,AM18,AP18,AR18,AX18))</f>
        <v>-</v>
      </c>
      <c r="I18" s="93" t="str">
        <f>IF(ISBLANK(Výsledky!$GW$3),"-",SUM(AL18,AQ18,AY18,BD18,BK18,BT18))</f>
        <v>-</v>
      </c>
      <c r="J18" s="95">
        <f>IF(ISBLANK(Výsledky!$I$3),"",Výsledky!I12)</f>
        <v>50</v>
      </c>
      <c r="K18" s="92">
        <f>IF(ISBLANK(Výsledky!$P$3),"",Výsledky!P12)</f>
        <v>20</v>
      </c>
      <c r="L18" s="92">
        <f>IF(ISBLANK(Výsledky!$W$3),"",Výsledky!W12)</f>
        <v>20</v>
      </c>
      <c r="M18" s="92">
        <f>IF(ISBLANK(Výsledky!$AD$3),"",Výsledky!AD12)</f>
        <v>0</v>
      </c>
      <c r="N18" s="92">
        <f>IF(ISBLANK(Výsledky!$AK$3),"",Výsledky!AK12)</f>
        <v>40</v>
      </c>
      <c r="O18" s="92">
        <f>IF(ISBLANK(Výsledky!$AR$3),"",Výsledky!AR12)</f>
        <v>30</v>
      </c>
      <c r="P18" s="92">
        <f>IF(ISBLANK(Výsledky!$AY$3),"",Výsledky!AY12)</f>
        <v>0</v>
      </c>
      <c r="Q18" s="92">
        <f>IF(ISBLANK(Výsledky!$BF$3),"",Výsledky!BF12)</f>
        <v>0</v>
      </c>
      <c r="R18" s="92" t="str">
        <f>IF(ISBLANK(Výsledky!$BM$3),"",Výsledky!BM12)</f>
        <v/>
      </c>
      <c r="S18" s="92">
        <f>IF(ISBLANK(Výsledky!$BT$3),"",Výsledky!BT12)</f>
        <v>40</v>
      </c>
      <c r="T18" s="92" t="str">
        <f>IF(ISBLANK(Výsledky!$CA$3),"",Výsledky!CA12)</f>
        <v/>
      </c>
      <c r="U18" s="92">
        <f>IF(ISBLANK(Výsledky!$CH$3),"",Výsledky!CH12)</f>
        <v>0</v>
      </c>
      <c r="V18" s="92">
        <f>IF(ISBLANK(Výsledky!$CO$3),"",Výsledky!CO12)</f>
        <v>30</v>
      </c>
      <c r="W18" s="92">
        <f>IF(ISBLANK(Výsledky!$CV$3),"",Výsledky!CV12)</f>
        <v>20</v>
      </c>
      <c r="X18" s="92">
        <f>IF(ISBLANK(Výsledky!$DC$3),"",Výsledky!DC12)</f>
        <v>60</v>
      </c>
      <c r="Y18" s="92">
        <f>IF(ISBLANK(Výsledky!$DJ$3),"",Výsledky!DJ12)</f>
        <v>20</v>
      </c>
      <c r="Z18" s="92">
        <f>IF(ISBLANK(Výsledky!$DQ$3),"",Výsledky!DQ12)</f>
        <v>20</v>
      </c>
      <c r="AA18" s="92">
        <f>IF(ISBLANK(Výsledky!$DX$3),"",Výsledky!DX12)</f>
        <v>0</v>
      </c>
      <c r="AB18" s="92" t="str">
        <f>IF(ISBLANK(Výsledky!$EE$3),"",Výsledky!EE12)</f>
        <v/>
      </c>
      <c r="AC18" s="92" t="str">
        <f>IF(ISBLANK(Výsledky!$EL$3),"",Výsledky!EL12)</f>
        <v/>
      </c>
      <c r="AD18" s="92" t="str">
        <f>IF(ISBLANK(Výsledky!$ES$3),"",Výsledky!ES12)</f>
        <v/>
      </c>
      <c r="AE18" s="92" t="str">
        <f>IF(ISBLANK(Výsledky!$EZ$3),"",Výsledky!EZ12)</f>
        <v/>
      </c>
      <c r="AF18" s="92" t="str">
        <f>IF(ISBLANK(Výsledky!$FG$3),"",Výsledky!FG12)</f>
        <v/>
      </c>
      <c r="AG18" s="92" t="str">
        <f>IF(ISBLANK(Výsledky!$FN$3),"",Výsledky!FN12)</f>
        <v/>
      </c>
      <c r="AH18" s="92" t="str">
        <f>IF(ISBLANK(Výsledky!$FU$3),"",Výsledky!FU12)</f>
        <v/>
      </c>
      <c r="AI18" s="92" t="str">
        <f>IF(ISBLANK(Výsledky!$GB$3),"",Výsledky!GB12)</f>
        <v/>
      </c>
      <c r="AJ18" s="92" t="str">
        <f>IF(ISBLANK(Výsledky!$GI$3),"",Výsledky!GI12)</f>
        <v/>
      </c>
      <c r="AK18" s="92" t="str">
        <f>IF(ISBLANK(Výsledky!$GP$3),"",Výsledky!GP12)</f>
        <v/>
      </c>
      <c r="AL18" s="92" t="str">
        <f>IF(ISBLANK(Výsledky!$GW$3),"",Výsledky!GW12)</f>
        <v/>
      </c>
      <c r="AM18" s="92" t="str">
        <f>IF(ISBLANK(Výsledky!$HD$3),"",Výsledky!HD12)</f>
        <v/>
      </c>
      <c r="AN18" s="92" t="str">
        <f>IF(ISBLANK(Výsledky!$HK$3),"",Výsledky!HK12)</f>
        <v/>
      </c>
      <c r="AO18" s="92" t="str">
        <f>IF(ISBLANK(Výsledky!$HR$3),"",Výsledky!HR12)</f>
        <v/>
      </c>
      <c r="AP18" s="92" t="str">
        <f>IF(ISBLANK(Výsledky!$HY$3),"",Výsledky!HY12)</f>
        <v/>
      </c>
      <c r="AQ18" s="92" t="str">
        <f>IF(ISBLANK(Výsledky!$IF$3),"",Výsledky!IF12)</f>
        <v/>
      </c>
      <c r="AR18" s="92" t="str">
        <f>IF(ISBLANK(Výsledky!$IM$3),"",Výsledky!IM12)</f>
        <v/>
      </c>
      <c r="AS18" s="92" t="str">
        <f>IF(ISBLANK(Výsledky!$IT$3),"",Výsledky!IT12)</f>
        <v/>
      </c>
      <c r="AT18" s="92" t="str">
        <f>IF(ISBLANK(Výsledky!$JA$3),"",Výsledky!JA12)</f>
        <v/>
      </c>
      <c r="AU18" s="92" t="str">
        <f>IF(ISBLANK(Výsledky!$JH$3),"",Výsledky!JH12)</f>
        <v/>
      </c>
      <c r="AV18" s="92" t="str">
        <f>IF(ISBLANK(Výsledky!$JO$3),"",Výsledky!JO12)</f>
        <v/>
      </c>
      <c r="AW18" s="92" t="str">
        <f>IF(ISBLANK(Výsledky!$JV$3),"",Výsledky!JV12)</f>
        <v/>
      </c>
      <c r="AX18" s="92" t="str">
        <f>IF(ISBLANK(Výsledky!$KC$3),"",Výsledky!KC12)</f>
        <v/>
      </c>
      <c r="AY18" s="92" t="str">
        <f>IF(ISBLANK(Výsledky!$KJ$3),"",Výsledky!KJ12)</f>
        <v/>
      </c>
      <c r="AZ18" s="92" t="str">
        <f>IF(ISBLANK(Výsledky!$KQ$3),"",Výsledky!KQ12)</f>
        <v/>
      </c>
      <c r="BA18" s="92" t="str">
        <f>IF(ISBLANK(Výsledky!$KX$3),"",Výsledky!KX12)</f>
        <v/>
      </c>
      <c r="BB18" s="92" t="str">
        <f>IF(ISBLANK(Výsledky!$LE$3),"",Výsledky!LE12)</f>
        <v/>
      </c>
      <c r="BC18" s="92" t="str">
        <f>IF(ISBLANK(Výsledky!$LL$3),"",Výsledky!LL12)</f>
        <v/>
      </c>
      <c r="BD18" s="92" t="str">
        <f>IF(ISBLANK(Výsledky!$LS$3),"",Výsledky!LS12)</f>
        <v/>
      </c>
      <c r="BE18" s="92" t="str">
        <f>IF(ISBLANK(Výsledky!$LZ$3),"",Výsledky!LZ12)</f>
        <v/>
      </c>
      <c r="BF18" s="92" t="str">
        <f>IF(ISBLANK(Výsledky!$MG$3),"",Výsledky!MG12)</f>
        <v/>
      </c>
      <c r="BG18" s="92" t="str">
        <f>IF(ISBLANK(Výsledky!$MN$3),"",Výsledky!MN12)</f>
        <v/>
      </c>
      <c r="BH18" s="92" t="str">
        <f>IF(ISBLANK(Výsledky!$MU$3),"",Výsledky!MU12)</f>
        <v/>
      </c>
      <c r="BI18" s="92" t="str">
        <f>IF(ISBLANK(Výsledky!$NB$3),"",Výsledky!NB12)</f>
        <v/>
      </c>
      <c r="BJ18" s="92" t="str">
        <f>IF(ISBLANK(Výsledky!$NI$3),"",Výsledky!NI12)</f>
        <v/>
      </c>
      <c r="BK18" s="92" t="str">
        <f>IF(ISBLANK(Výsledky!$NP$3),"",Výsledky!NP12)</f>
        <v/>
      </c>
      <c r="BL18" s="92" t="str">
        <f>IF(ISBLANK(Výsledky!$NW$3),"",Výsledky!NW12)</f>
        <v/>
      </c>
      <c r="BM18" s="92" t="str">
        <f>IF(ISBLANK(Výsledky!$OD$3),"",Výsledky!OD12)</f>
        <v/>
      </c>
      <c r="BN18" s="92" t="str">
        <f>IF(ISBLANK(Výsledky!$OK$3),"",Výsledky!OK12)</f>
        <v/>
      </c>
      <c r="BO18" s="92" t="str">
        <f>IF(ISBLANK(Výsledky!$OR$3),"",Výsledky!OR12)</f>
        <v/>
      </c>
      <c r="BP18" s="92" t="str">
        <f>IF(ISBLANK(Výsledky!$OY$3),"",Výsledky!OY12)</f>
        <v/>
      </c>
      <c r="BQ18" s="92" t="str">
        <f>IF(ISBLANK(Výsledky!$PF$3),"",Výsledky!PF12)</f>
        <v/>
      </c>
      <c r="BR18" s="92" t="str">
        <f>IF(ISBLANK(Výsledky!$PM$3),"",Výsledky!PM12)</f>
        <v/>
      </c>
      <c r="BS18" s="92" t="str">
        <f>IF(ISBLANK(Výsledky!$PT$3),"",Výsledky!PT12)</f>
        <v/>
      </c>
      <c r="BT18" s="92" t="str">
        <f>IF(ISBLANK(Výsledky!$QA$3),"",Výsledky!QA12)</f>
        <v/>
      </c>
      <c r="BU18" s="96" t="str">
        <f>IF(ISBLANK(Výsledky!$QH$3),"",Výsledky!QH12)</f>
        <v/>
      </c>
      <c r="BV18" s="8"/>
      <c r="BW18" s="11"/>
      <c r="BX18" s="12" t="str">
        <f>IF(Tipy!B21="","",Tipy!B21)</f>
        <v>Feri</v>
      </c>
      <c r="BY18" s="10">
        <f t="shared" si="1"/>
        <v>13</v>
      </c>
      <c r="BZ18" s="10">
        <f t="shared" si="2"/>
        <v>15</v>
      </c>
      <c r="CA18" s="10">
        <f t="shared" si="3"/>
        <v>18</v>
      </c>
      <c r="CB18" s="10">
        <f t="shared" si="4"/>
        <v>27</v>
      </c>
      <c r="CC18" s="10">
        <f t="shared" si="5"/>
        <v>32</v>
      </c>
      <c r="CD18" s="10">
        <f t="shared" si="6"/>
        <v>37</v>
      </c>
      <c r="CE18" s="10">
        <f t="shared" si="7"/>
        <v>37</v>
      </c>
      <c r="CF18" s="10">
        <f t="shared" si="8"/>
        <v>39</v>
      </c>
      <c r="CG18" s="10" t="e">
        <f t="shared" si="9"/>
        <v>#N/A</v>
      </c>
      <c r="CH18" s="10" t="e">
        <f t="shared" si="10"/>
        <v>#N/A</v>
      </c>
      <c r="CI18" s="10" t="e">
        <f t="shared" si="11"/>
        <v>#N/A</v>
      </c>
      <c r="CJ18" s="10" t="e">
        <f t="shared" si="12"/>
        <v>#N/A</v>
      </c>
      <c r="CK18" s="10" t="e">
        <f t="shared" si="13"/>
        <v>#N/A</v>
      </c>
      <c r="CL18" s="10" t="e">
        <f t="shared" si="14"/>
        <v>#N/A</v>
      </c>
      <c r="CM18" s="10" t="e">
        <f t="shared" si="15"/>
        <v>#N/A</v>
      </c>
      <c r="CN18" s="10" t="e">
        <f t="shared" si="16"/>
        <v>#N/A</v>
      </c>
      <c r="CO18" s="10" t="e">
        <f t="shared" si="17"/>
        <v>#N/A</v>
      </c>
      <c r="CP18" s="10" t="e">
        <f t="shared" si="18"/>
        <v>#N/A</v>
      </c>
      <c r="CQ18" s="10" t="e">
        <f t="shared" si="19"/>
        <v>#N/A</v>
      </c>
      <c r="CR18" s="10" t="e">
        <f t="shared" si="20"/>
        <v>#N/A</v>
      </c>
      <c r="CS18" s="10" t="e">
        <f t="shared" si="21"/>
        <v>#N/A</v>
      </c>
      <c r="CT18" s="10" t="e">
        <f t="shared" si="22"/>
        <v>#N/A</v>
      </c>
      <c r="CU18" s="10" t="e">
        <f t="shared" si="23"/>
        <v>#N/A</v>
      </c>
      <c r="CV18" s="10" t="e">
        <f t="shared" si="24"/>
        <v>#N/A</v>
      </c>
      <c r="CW18" s="10" t="e">
        <f t="shared" si="25"/>
        <v>#N/A</v>
      </c>
      <c r="CX18" s="10" t="e">
        <f t="shared" si="26"/>
        <v>#N/A</v>
      </c>
      <c r="CY18" s="10" t="e">
        <f t="shared" si="27"/>
        <v>#N/A</v>
      </c>
      <c r="CZ18" s="10" t="e">
        <f t="shared" si="28"/>
        <v>#N/A</v>
      </c>
      <c r="DA18" s="10" t="e">
        <f t="shared" si="29"/>
        <v>#N/A</v>
      </c>
      <c r="DB18" s="10" t="e">
        <f t="shared" si="30"/>
        <v>#N/A</v>
      </c>
      <c r="DC18" s="10" t="e">
        <f t="shared" si="31"/>
        <v>#N/A</v>
      </c>
      <c r="DD18" s="10" t="e">
        <f t="shared" si="32"/>
        <v>#N/A</v>
      </c>
      <c r="DE18" s="10" t="e">
        <f t="shared" si="33"/>
        <v>#N/A</v>
      </c>
      <c r="DF18" s="10" t="e">
        <f t="shared" si="34"/>
        <v>#N/A</v>
      </c>
      <c r="DG18" s="10" t="e">
        <f t="shared" si="35"/>
        <v>#N/A</v>
      </c>
      <c r="DH18" s="10" t="e">
        <f t="shared" si="36"/>
        <v>#N/A</v>
      </c>
      <c r="DI18" s="10" t="e">
        <f t="shared" si="37"/>
        <v>#N/A</v>
      </c>
      <c r="DJ18" s="10" t="e">
        <f t="shared" si="38"/>
        <v>#N/A</v>
      </c>
      <c r="DK18" s="10" t="e">
        <f t="shared" si="39"/>
        <v>#N/A</v>
      </c>
      <c r="DL18" s="10" t="e">
        <f t="shared" si="40"/>
        <v>#N/A</v>
      </c>
      <c r="DM18" s="10" t="e">
        <f t="shared" si="41"/>
        <v>#N/A</v>
      </c>
      <c r="DN18" s="10" t="e">
        <f t="shared" si="42"/>
        <v>#N/A</v>
      </c>
      <c r="DO18" s="10" t="e">
        <f t="shared" si="43"/>
        <v>#N/A</v>
      </c>
      <c r="DP18" s="10" t="e">
        <f t="shared" si="44"/>
        <v>#N/A</v>
      </c>
      <c r="DQ18" s="10" t="e">
        <f t="shared" si="45"/>
        <v>#N/A</v>
      </c>
      <c r="DR18" s="10" t="e">
        <f t="shared" si="46"/>
        <v>#N/A</v>
      </c>
      <c r="DS18" s="10" t="e">
        <f t="shared" si="47"/>
        <v>#N/A</v>
      </c>
      <c r="DT18" s="10" t="e">
        <f t="shared" si="48"/>
        <v>#N/A</v>
      </c>
      <c r="DU18" s="10" t="e">
        <f t="shared" si="49"/>
        <v>#N/A</v>
      </c>
      <c r="DV18" s="10" t="e">
        <f t="shared" si="50"/>
        <v>#N/A</v>
      </c>
      <c r="DW18" s="10" t="e">
        <f t="shared" si="51"/>
        <v>#N/A</v>
      </c>
      <c r="DX18" s="10" t="e">
        <f t="shared" si="52"/>
        <v>#N/A</v>
      </c>
      <c r="DY18" s="10" t="e">
        <f t="shared" si="53"/>
        <v>#N/A</v>
      </c>
      <c r="DZ18" s="10" t="e">
        <f t="shared" si="54"/>
        <v>#N/A</v>
      </c>
      <c r="EA18" s="10" t="e">
        <f t="shared" si="55"/>
        <v>#N/A</v>
      </c>
      <c r="EB18" s="10" t="e">
        <f t="shared" si="56"/>
        <v>#N/A</v>
      </c>
      <c r="EC18" s="10" t="e">
        <f t="shared" si="57"/>
        <v>#N/A</v>
      </c>
      <c r="ED18" s="10" t="e">
        <f t="shared" si="58"/>
        <v>#N/A</v>
      </c>
      <c r="EE18" s="10" t="e">
        <f t="shared" si="59"/>
        <v>#N/A</v>
      </c>
      <c r="EF18" s="10" t="e">
        <f t="shared" si="60"/>
        <v>#N/A</v>
      </c>
      <c r="EG18" s="10" t="e">
        <f t="shared" si="61"/>
        <v>#N/A</v>
      </c>
      <c r="EH18" s="10" t="e">
        <f t="shared" si="62"/>
        <v>#N/A</v>
      </c>
      <c r="EI18" s="10" t="e">
        <f t="shared" si="63"/>
        <v>#N/A</v>
      </c>
      <c r="EJ18" s="10" t="e">
        <f t="shared" si="64"/>
        <v>#N/A</v>
      </c>
    </row>
    <row r="19" spans="1:140" ht="15" x14ac:dyDescent="0.2">
      <c r="A19" s="1"/>
      <c r="B19" s="118" t="s">
        <v>109</v>
      </c>
      <c r="C19" s="114">
        <f>Tipy!A74</f>
        <v>14</v>
      </c>
      <c r="D19" s="109" t="str">
        <f>IF(Tipy!B74="","",Tipy!B74)</f>
        <v>sugar</v>
      </c>
      <c r="E19" s="110">
        <f t="shared" si="0"/>
        <v>340</v>
      </c>
      <c r="F19" s="105">
        <f>IF(ISBLANK(Výsledky!$I$3),"-",SUM(K19:P19,R19,T19:U19,W19,Y19:AA19,AC19,AE19,AG19,AI19:AK19,AN19:AO19,AS19:AT19,AV19:AW19,AZ19,BB19:BC19,BE19:BF19,BH19,BJ19,BL19:BN19,BP19,BR19:BS19))</f>
        <v>130</v>
      </c>
      <c r="G19" s="90">
        <f>IF(ISBLANK(Výsledky!$BF$3),"-",SUM(Q19,V19,X19,S19,AB19,AD19,AU19,BA19,BG19,BI19,BO19,BQ19,BU19))</f>
        <v>160</v>
      </c>
      <c r="H19" s="90" t="str">
        <f>IF(ISBLANK(Výsledky!$FG$3),"-",SUM(AF19,AH19,AM19,AP19,AR19,AX19))</f>
        <v>-</v>
      </c>
      <c r="I19" s="93" t="str">
        <f>IF(ISBLANK(Výsledky!$GW$3),"-",SUM(AL19,AQ19,AY19,BD19,BK19,BT19))</f>
        <v>-</v>
      </c>
      <c r="J19" s="95">
        <f>IF(ISBLANK(Výsledky!$I$3),"",Výsledky!I80)</f>
        <v>50</v>
      </c>
      <c r="K19" s="92">
        <f>IF(ISBLANK(Výsledky!$P$3),"",Výsledky!P80)</f>
        <v>20</v>
      </c>
      <c r="L19" s="92">
        <f>IF(ISBLANK(Výsledky!$W$3),"",Výsledky!W80)</f>
        <v>0</v>
      </c>
      <c r="M19" s="92">
        <f>IF(ISBLANK(Výsledky!$AD$3),"",Výsledky!AD80)</f>
        <v>20</v>
      </c>
      <c r="N19" s="92">
        <f>IF(ISBLANK(Výsledky!$AK$3),"",Výsledky!AK80)</f>
        <v>20</v>
      </c>
      <c r="O19" s="92">
        <f>IF(ISBLANK(Výsledky!$AR$3),"",Výsledky!AR80)</f>
        <v>30</v>
      </c>
      <c r="P19" s="92">
        <f>IF(ISBLANK(Výsledky!$AY$3),"",Výsledky!AY80)</f>
        <v>0</v>
      </c>
      <c r="Q19" s="92">
        <f>IF(ISBLANK(Výsledky!$BF$3),"",Výsledky!BF80)</f>
        <v>0</v>
      </c>
      <c r="R19" s="92" t="str">
        <f>IF(ISBLANK(Výsledky!$BM$3),"",Výsledky!BM80)</f>
        <v/>
      </c>
      <c r="S19" s="92">
        <f>IF(ISBLANK(Výsledky!$BT$3),"",Výsledky!BT80)</f>
        <v>90</v>
      </c>
      <c r="T19" s="92" t="str">
        <f>IF(ISBLANK(Výsledky!$CA$3),"",Výsledky!CA80)</f>
        <v/>
      </c>
      <c r="U19" s="92">
        <f>IF(ISBLANK(Výsledky!$CH$3),"",Výsledky!CH80)</f>
        <v>0</v>
      </c>
      <c r="V19" s="92">
        <f>IF(ISBLANK(Výsledky!$CO$3),"",Výsledky!CO80)</f>
        <v>30</v>
      </c>
      <c r="W19" s="92">
        <f>IF(ISBLANK(Výsledky!$CV$3),"",Výsledky!CV80)</f>
        <v>20</v>
      </c>
      <c r="X19" s="92">
        <f>IF(ISBLANK(Výsledky!$DC$3),"",Výsledky!DC80)</f>
        <v>40</v>
      </c>
      <c r="Y19" s="92">
        <f>IF(ISBLANK(Výsledky!$DJ$3),"",Výsledky!DJ80)</f>
        <v>0</v>
      </c>
      <c r="Z19" s="92">
        <f>IF(ISBLANK(Výsledky!$DQ$3),"",Výsledky!DQ80)</f>
        <v>20</v>
      </c>
      <c r="AA19" s="92">
        <f>IF(ISBLANK(Výsledky!$DX$3),"",Výsledky!DX80)</f>
        <v>0</v>
      </c>
      <c r="AB19" s="92" t="str">
        <f>IF(ISBLANK(Výsledky!$EE$3),"",Výsledky!EE80)</f>
        <v/>
      </c>
      <c r="AC19" s="92" t="str">
        <f>IF(ISBLANK(Výsledky!$EL$3),"",Výsledky!EL80)</f>
        <v/>
      </c>
      <c r="AD19" s="92" t="str">
        <f>IF(ISBLANK(Výsledky!$ES$3),"",Výsledky!ES80)</f>
        <v/>
      </c>
      <c r="AE19" s="92" t="str">
        <f>IF(ISBLANK(Výsledky!$EZ$3),"",Výsledky!EZ80)</f>
        <v/>
      </c>
      <c r="AF19" s="92" t="str">
        <f>IF(ISBLANK(Výsledky!$FG$3),"",Výsledky!FG80)</f>
        <v/>
      </c>
      <c r="AG19" s="92" t="str">
        <f>IF(ISBLANK(Výsledky!$FN$3),"",Výsledky!FN80)</f>
        <v/>
      </c>
      <c r="AH19" s="92" t="str">
        <f>IF(ISBLANK(Výsledky!$FU$3),"",Výsledky!FU80)</f>
        <v/>
      </c>
      <c r="AI19" s="92" t="str">
        <f>IF(ISBLANK(Výsledky!$GB$3),"",Výsledky!GB80)</f>
        <v/>
      </c>
      <c r="AJ19" s="92" t="str">
        <f>IF(ISBLANK(Výsledky!$GI$3),"",Výsledky!GI80)</f>
        <v/>
      </c>
      <c r="AK19" s="92" t="str">
        <f>IF(ISBLANK(Výsledky!$GP$3),"",Výsledky!GP80)</f>
        <v/>
      </c>
      <c r="AL19" s="92" t="str">
        <f>IF(ISBLANK(Výsledky!$GW$3),"",Výsledky!GW80)</f>
        <v/>
      </c>
      <c r="AM19" s="92" t="str">
        <f>IF(ISBLANK(Výsledky!$HD$3),"",Výsledky!HD80)</f>
        <v/>
      </c>
      <c r="AN19" s="92" t="str">
        <f>IF(ISBLANK(Výsledky!$HK$3),"",Výsledky!HK80)</f>
        <v/>
      </c>
      <c r="AO19" s="92" t="str">
        <f>IF(ISBLANK(Výsledky!$HR$3),"",Výsledky!HR80)</f>
        <v/>
      </c>
      <c r="AP19" s="92" t="str">
        <f>IF(ISBLANK(Výsledky!$HY$3),"",Výsledky!HY80)</f>
        <v/>
      </c>
      <c r="AQ19" s="92" t="str">
        <f>IF(ISBLANK(Výsledky!$IF$3),"",Výsledky!IF80)</f>
        <v/>
      </c>
      <c r="AR19" s="92" t="str">
        <f>IF(ISBLANK(Výsledky!$IM$3),"",Výsledky!IM80)</f>
        <v/>
      </c>
      <c r="AS19" s="92" t="str">
        <f>IF(ISBLANK(Výsledky!$IT$3),"",Výsledky!IT80)</f>
        <v/>
      </c>
      <c r="AT19" s="92" t="str">
        <f>IF(ISBLANK(Výsledky!$JA$3),"",Výsledky!JA80)</f>
        <v/>
      </c>
      <c r="AU19" s="92" t="str">
        <f>IF(ISBLANK(Výsledky!$JH$3),"",Výsledky!JH80)</f>
        <v/>
      </c>
      <c r="AV19" s="92" t="str">
        <f>IF(ISBLANK(Výsledky!$JO$3),"",Výsledky!JO80)</f>
        <v/>
      </c>
      <c r="AW19" s="92" t="str">
        <f>IF(ISBLANK(Výsledky!$JV$3),"",Výsledky!JV80)</f>
        <v/>
      </c>
      <c r="AX19" s="92" t="str">
        <f>IF(ISBLANK(Výsledky!$KC$3),"",Výsledky!KC80)</f>
        <v/>
      </c>
      <c r="AY19" s="92" t="str">
        <f>IF(ISBLANK(Výsledky!$KJ$3),"",Výsledky!KJ80)</f>
        <v/>
      </c>
      <c r="AZ19" s="92" t="str">
        <f>IF(ISBLANK(Výsledky!$KQ$3),"",Výsledky!KQ80)</f>
        <v/>
      </c>
      <c r="BA19" s="92" t="str">
        <f>IF(ISBLANK(Výsledky!$KX$3),"",Výsledky!KX80)</f>
        <v/>
      </c>
      <c r="BB19" s="92" t="str">
        <f>IF(ISBLANK(Výsledky!$LE$3),"",Výsledky!LE80)</f>
        <v/>
      </c>
      <c r="BC19" s="92" t="str">
        <f>IF(ISBLANK(Výsledky!$LL$3),"",Výsledky!LL80)</f>
        <v/>
      </c>
      <c r="BD19" s="92" t="str">
        <f>IF(ISBLANK(Výsledky!$LS$3),"",Výsledky!LS80)</f>
        <v/>
      </c>
      <c r="BE19" s="92" t="str">
        <f>IF(ISBLANK(Výsledky!$LZ$3),"",Výsledky!LZ80)</f>
        <v/>
      </c>
      <c r="BF19" s="92" t="str">
        <f>IF(ISBLANK(Výsledky!$MG$3),"",Výsledky!MG80)</f>
        <v/>
      </c>
      <c r="BG19" s="92" t="str">
        <f>IF(ISBLANK(Výsledky!$MN$3),"",Výsledky!MN80)</f>
        <v/>
      </c>
      <c r="BH19" s="92" t="str">
        <f>IF(ISBLANK(Výsledky!$MU$3),"",Výsledky!MU80)</f>
        <v/>
      </c>
      <c r="BI19" s="92" t="str">
        <f>IF(ISBLANK(Výsledky!$NB$3),"",Výsledky!NB80)</f>
        <v/>
      </c>
      <c r="BJ19" s="92" t="str">
        <f>IF(ISBLANK(Výsledky!$NI$3),"",Výsledky!NI80)</f>
        <v/>
      </c>
      <c r="BK19" s="92" t="str">
        <f>IF(ISBLANK(Výsledky!$NP$3),"",Výsledky!NP80)</f>
        <v/>
      </c>
      <c r="BL19" s="92" t="str">
        <f>IF(ISBLANK(Výsledky!$NW$3),"",Výsledky!NW80)</f>
        <v/>
      </c>
      <c r="BM19" s="92" t="str">
        <f>IF(ISBLANK(Výsledky!$OD$3),"",Výsledky!OD80)</f>
        <v/>
      </c>
      <c r="BN19" s="92" t="str">
        <f>IF(ISBLANK(Výsledky!$OK$3),"",Výsledky!OK80)</f>
        <v/>
      </c>
      <c r="BO19" s="92" t="str">
        <f>IF(ISBLANK(Výsledky!$OR$3),"",Výsledky!OR80)</f>
        <v/>
      </c>
      <c r="BP19" s="92" t="str">
        <f>IF(ISBLANK(Výsledky!$OY$3),"",Výsledky!OY80)</f>
        <v/>
      </c>
      <c r="BQ19" s="92" t="str">
        <f>IF(ISBLANK(Výsledky!$PF$3),"",Výsledky!PF80)</f>
        <v/>
      </c>
      <c r="BR19" s="92" t="str">
        <f>IF(ISBLANK(Výsledky!$PM$3),"",Výsledky!PM80)</f>
        <v/>
      </c>
      <c r="BS19" s="92" t="str">
        <f>IF(ISBLANK(Výsledky!$PT$3),"",Výsledky!PT80)</f>
        <v/>
      </c>
      <c r="BT19" s="92" t="str">
        <f>IF(ISBLANK(Výsledky!$QA$3),"",Výsledky!QA80)</f>
        <v/>
      </c>
      <c r="BU19" s="96" t="str">
        <f>IF(ISBLANK(Výsledky!$QH$3),"",Výsledky!QH80)</f>
        <v/>
      </c>
      <c r="BV19" s="8"/>
      <c r="BW19" s="11"/>
      <c r="BX19" s="12" t="str">
        <f>IF(Tipy!B22="","",Tipy!B22)</f>
        <v>Fifo</v>
      </c>
      <c r="BY19" s="10">
        <f t="shared" si="1"/>
        <v>32</v>
      </c>
      <c r="BZ19" s="10">
        <f t="shared" si="2"/>
        <v>33</v>
      </c>
      <c r="CA19" s="10">
        <f t="shared" si="3"/>
        <v>36</v>
      </c>
      <c r="CB19" s="10">
        <f t="shared" si="4"/>
        <v>26</v>
      </c>
      <c r="CC19" s="10">
        <f t="shared" si="5"/>
        <v>31</v>
      </c>
      <c r="CD19" s="10">
        <f t="shared" si="6"/>
        <v>30</v>
      </c>
      <c r="CE19" s="10">
        <f t="shared" si="7"/>
        <v>22</v>
      </c>
      <c r="CF19" s="10">
        <f t="shared" si="8"/>
        <v>26</v>
      </c>
      <c r="CG19" s="10" t="e">
        <f t="shared" si="9"/>
        <v>#N/A</v>
      </c>
      <c r="CH19" s="10" t="e">
        <f t="shared" si="10"/>
        <v>#N/A</v>
      </c>
      <c r="CI19" s="10" t="e">
        <f t="shared" si="11"/>
        <v>#N/A</v>
      </c>
      <c r="CJ19" s="10" t="e">
        <f t="shared" si="12"/>
        <v>#N/A</v>
      </c>
      <c r="CK19" s="10" t="e">
        <f t="shared" si="13"/>
        <v>#N/A</v>
      </c>
      <c r="CL19" s="10" t="e">
        <f t="shared" si="14"/>
        <v>#N/A</v>
      </c>
      <c r="CM19" s="10" t="e">
        <f t="shared" si="15"/>
        <v>#N/A</v>
      </c>
      <c r="CN19" s="10" t="e">
        <f t="shared" si="16"/>
        <v>#N/A</v>
      </c>
      <c r="CO19" s="10" t="e">
        <f t="shared" si="17"/>
        <v>#N/A</v>
      </c>
      <c r="CP19" s="10" t="e">
        <f t="shared" si="18"/>
        <v>#N/A</v>
      </c>
      <c r="CQ19" s="10" t="e">
        <f t="shared" si="19"/>
        <v>#N/A</v>
      </c>
      <c r="CR19" s="10" t="e">
        <f t="shared" si="20"/>
        <v>#N/A</v>
      </c>
      <c r="CS19" s="10" t="e">
        <f t="shared" si="21"/>
        <v>#N/A</v>
      </c>
      <c r="CT19" s="10" t="e">
        <f t="shared" si="22"/>
        <v>#N/A</v>
      </c>
      <c r="CU19" s="10" t="e">
        <f t="shared" si="23"/>
        <v>#N/A</v>
      </c>
      <c r="CV19" s="10" t="e">
        <f t="shared" si="24"/>
        <v>#N/A</v>
      </c>
      <c r="CW19" s="10" t="e">
        <f t="shared" si="25"/>
        <v>#N/A</v>
      </c>
      <c r="CX19" s="10" t="e">
        <f t="shared" si="26"/>
        <v>#N/A</v>
      </c>
      <c r="CY19" s="10" t="e">
        <f t="shared" si="27"/>
        <v>#N/A</v>
      </c>
      <c r="CZ19" s="10" t="e">
        <f t="shared" si="28"/>
        <v>#N/A</v>
      </c>
      <c r="DA19" s="10" t="e">
        <f t="shared" si="29"/>
        <v>#N/A</v>
      </c>
      <c r="DB19" s="10" t="e">
        <f t="shared" si="30"/>
        <v>#N/A</v>
      </c>
      <c r="DC19" s="10" t="e">
        <f t="shared" si="31"/>
        <v>#N/A</v>
      </c>
      <c r="DD19" s="10" t="e">
        <f t="shared" si="32"/>
        <v>#N/A</v>
      </c>
      <c r="DE19" s="10" t="e">
        <f t="shared" si="33"/>
        <v>#N/A</v>
      </c>
      <c r="DF19" s="10" t="e">
        <f t="shared" si="34"/>
        <v>#N/A</v>
      </c>
      <c r="DG19" s="10" t="e">
        <f t="shared" si="35"/>
        <v>#N/A</v>
      </c>
      <c r="DH19" s="10" t="e">
        <f t="shared" si="36"/>
        <v>#N/A</v>
      </c>
      <c r="DI19" s="10" t="e">
        <f t="shared" si="37"/>
        <v>#N/A</v>
      </c>
      <c r="DJ19" s="10" t="e">
        <f t="shared" si="38"/>
        <v>#N/A</v>
      </c>
      <c r="DK19" s="10" t="e">
        <f t="shared" si="39"/>
        <v>#N/A</v>
      </c>
      <c r="DL19" s="10" t="e">
        <f t="shared" si="40"/>
        <v>#N/A</v>
      </c>
      <c r="DM19" s="10" t="e">
        <f t="shared" si="41"/>
        <v>#N/A</v>
      </c>
      <c r="DN19" s="10" t="e">
        <f t="shared" si="42"/>
        <v>#N/A</v>
      </c>
      <c r="DO19" s="10" t="e">
        <f t="shared" si="43"/>
        <v>#N/A</v>
      </c>
      <c r="DP19" s="10" t="e">
        <f t="shared" si="44"/>
        <v>#N/A</v>
      </c>
      <c r="DQ19" s="10" t="e">
        <f t="shared" si="45"/>
        <v>#N/A</v>
      </c>
      <c r="DR19" s="10" t="e">
        <f t="shared" si="46"/>
        <v>#N/A</v>
      </c>
      <c r="DS19" s="10" t="e">
        <f t="shared" si="47"/>
        <v>#N/A</v>
      </c>
      <c r="DT19" s="10" t="e">
        <f t="shared" si="48"/>
        <v>#N/A</v>
      </c>
      <c r="DU19" s="10" t="e">
        <f t="shared" si="49"/>
        <v>#N/A</v>
      </c>
      <c r="DV19" s="10" t="e">
        <f t="shared" si="50"/>
        <v>#N/A</v>
      </c>
      <c r="DW19" s="10" t="e">
        <f t="shared" si="51"/>
        <v>#N/A</v>
      </c>
      <c r="DX19" s="10" t="e">
        <f t="shared" si="52"/>
        <v>#N/A</v>
      </c>
      <c r="DY19" s="10" t="e">
        <f t="shared" si="53"/>
        <v>#N/A</v>
      </c>
      <c r="DZ19" s="10" t="e">
        <f t="shared" si="54"/>
        <v>#N/A</v>
      </c>
      <c r="EA19" s="10" t="e">
        <f t="shared" si="55"/>
        <v>#N/A</v>
      </c>
      <c r="EB19" s="10" t="e">
        <f t="shared" si="56"/>
        <v>#N/A</v>
      </c>
      <c r="EC19" s="10" t="e">
        <f t="shared" si="57"/>
        <v>#N/A</v>
      </c>
      <c r="ED19" s="10" t="e">
        <f t="shared" si="58"/>
        <v>#N/A</v>
      </c>
      <c r="EE19" s="10" t="e">
        <f t="shared" si="59"/>
        <v>#N/A</v>
      </c>
      <c r="EF19" s="10" t="e">
        <f t="shared" si="60"/>
        <v>#N/A</v>
      </c>
      <c r="EG19" s="10" t="e">
        <f t="shared" si="61"/>
        <v>#N/A</v>
      </c>
      <c r="EH19" s="10" t="e">
        <f t="shared" si="62"/>
        <v>#N/A</v>
      </c>
      <c r="EI19" s="10" t="e">
        <f t="shared" si="63"/>
        <v>#N/A</v>
      </c>
      <c r="EJ19" s="10" t="e">
        <f t="shared" si="64"/>
        <v>#N/A</v>
      </c>
    </row>
    <row r="20" spans="1:140" ht="15" x14ac:dyDescent="0.2">
      <c r="A20" s="1"/>
      <c r="B20" s="118" t="s">
        <v>110</v>
      </c>
      <c r="C20" s="114">
        <f>Tipy!A23</f>
        <v>18</v>
      </c>
      <c r="D20" s="109" t="str">
        <f>IF(Tipy!B23="","",Tipy!B23)</f>
        <v>GaboLFC</v>
      </c>
      <c r="E20" s="110">
        <f t="shared" si="0"/>
        <v>340</v>
      </c>
      <c r="F20" s="105">
        <f>IF(ISBLANK(Výsledky!$I$3),"-",SUM(K20:P20,R20,T20:U20,W20,Y20:AA20,AC20,AE20,AG20,AI20:AK20,AN20:AO20,AS20:AT20,AV20:AW20,AZ20,BB20:BC20,BE20:BF20,BH20,BJ20,BL20:BN20,BP20,BR20:BS20))</f>
        <v>230</v>
      </c>
      <c r="G20" s="90">
        <f>IF(ISBLANK(Výsledky!$BF$3),"-",SUM(Q20,V20,X20,S20,AB20,AD20,AU20,BA20,BG20,BI20,BO20,BQ20,BU20))</f>
        <v>110</v>
      </c>
      <c r="H20" s="90" t="str">
        <f>IF(ISBLANK(Výsledky!$FG$3),"-",SUM(AF20,AH20,AM20,AP20,AR20,AX20))</f>
        <v>-</v>
      </c>
      <c r="I20" s="93" t="str">
        <f>IF(ISBLANK(Výsledky!$GW$3),"-",SUM(AL20,AQ20,AY20,BD20,BK20,BT20))</f>
        <v>-</v>
      </c>
      <c r="J20" s="95">
        <f>IF(ISBLANK(Výsledky!$I$3),"",Výsledky!I29)</f>
        <v>0</v>
      </c>
      <c r="K20" s="92">
        <f>IF(ISBLANK(Výsledky!$P$3),"",Výsledky!P29)</f>
        <v>40</v>
      </c>
      <c r="L20" s="92">
        <f>IF(ISBLANK(Výsledky!$W$3),"",Výsledky!W29)</f>
        <v>0</v>
      </c>
      <c r="M20" s="92">
        <f>IF(ISBLANK(Výsledky!$AD$3),"",Výsledky!AD29)</f>
        <v>20</v>
      </c>
      <c r="N20" s="92">
        <f>IF(ISBLANK(Výsledky!$AK$3),"",Výsledky!AK29)</f>
        <v>20</v>
      </c>
      <c r="O20" s="92">
        <f>IF(ISBLANK(Výsledky!$AR$3),"",Výsledky!AR29)</f>
        <v>40</v>
      </c>
      <c r="P20" s="92">
        <f>IF(ISBLANK(Výsledky!$AY$3),"",Výsledky!AY29)</f>
        <v>0</v>
      </c>
      <c r="Q20" s="92">
        <f>IF(ISBLANK(Výsledky!$BF$3),"",Výsledky!BF29)</f>
        <v>0</v>
      </c>
      <c r="R20" s="92" t="str">
        <f>IF(ISBLANK(Výsledky!$BM$3),"",Výsledky!BM29)</f>
        <v/>
      </c>
      <c r="S20" s="92">
        <f>IF(ISBLANK(Výsledky!$BT$3),"",Výsledky!BT29)</f>
        <v>20</v>
      </c>
      <c r="T20" s="92" t="str">
        <f>IF(ISBLANK(Výsledky!$CA$3),"",Výsledky!CA29)</f>
        <v/>
      </c>
      <c r="U20" s="92">
        <f>IF(ISBLANK(Výsledky!$CH$3),"",Výsledky!CH29)</f>
        <v>20</v>
      </c>
      <c r="V20" s="92">
        <f>IF(ISBLANK(Výsledky!$CO$3),"",Výsledky!CO29)</f>
        <v>30</v>
      </c>
      <c r="W20" s="92">
        <f>IF(ISBLANK(Výsledky!$CV$3),"",Výsledky!CV29)</f>
        <v>20</v>
      </c>
      <c r="X20" s="92">
        <f>IF(ISBLANK(Výsledky!$DC$3),"",Výsledky!DC29)</f>
        <v>60</v>
      </c>
      <c r="Y20" s="92">
        <f>IF(ISBLANK(Výsledky!$DJ$3),"",Výsledky!DJ29)</f>
        <v>20</v>
      </c>
      <c r="Z20" s="92">
        <f>IF(ISBLANK(Výsledky!$DQ$3),"",Výsledky!DQ29)</f>
        <v>50</v>
      </c>
      <c r="AA20" s="92">
        <f>IF(ISBLANK(Výsledky!$DX$3),"",Výsledky!DX29)</f>
        <v>0</v>
      </c>
      <c r="AB20" s="92" t="str">
        <f>IF(ISBLANK(Výsledky!$EE$3),"",Výsledky!EE29)</f>
        <v/>
      </c>
      <c r="AC20" s="92" t="str">
        <f>IF(ISBLANK(Výsledky!$EL$3),"",Výsledky!EL29)</f>
        <v/>
      </c>
      <c r="AD20" s="92" t="str">
        <f>IF(ISBLANK(Výsledky!$ES$3),"",Výsledky!ES29)</f>
        <v/>
      </c>
      <c r="AE20" s="92" t="str">
        <f>IF(ISBLANK(Výsledky!$EZ$3),"",Výsledky!EZ29)</f>
        <v/>
      </c>
      <c r="AF20" s="92" t="str">
        <f>IF(ISBLANK(Výsledky!$FG$3),"",Výsledky!FG29)</f>
        <v/>
      </c>
      <c r="AG20" s="92" t="str">
        <f>IF(ISBLANK(Výsledky!$FN$3),"",Výsledky!FN29)</f>
        <v/>
      </c>
      <c r="AH20" s="92" t="str">
        <f>IF(ISBLANK(Výsledky!$FU$3),"",Výsledky!FU29)</f>
        <v/>
      </c>
      <c r="AI20" s="92" t="str">
        <f>IF(ISBLANK(Výsledky!$GB$3),"",Výsledky!GB29)</f>
        <v/>
      </c>
      <c r="AJ20" s="92" t="str">
        <f>IF(ISBLANK(Výsledky!$GI$3),"",Výsledky!GI29)</f>
        <v/>
      </c>
      <c r="AK20" s="92" t="str">
        <f>IF(ISBLANK(Výsledky!$GP$3),"",Výsledky!GP29)</f>
        <v/>
      </c>
      <c r="AL20" s="92" t="str">
        <f>IF(ISBLANK(Výsledky!$GW$3),"",Výsledky!GW29)</f>
        <v/>
      </c>
      <c r="AM20" s="92" t="str">
        <f>IF(ISBLANK(Výsledky!$HD$3),"",Výsledky!HD29)</f>
        <v/>
      </c>
      <c r="AN20" s="92" t="str">
        <f>IF(ISBLANK(Výsledky!$HK$3),"",Výsledky!HK29)</f>
        <v/>
      </c>
      <c r="AO20" s="92" t="str">
        <f>IF(ISBLANK(Výsledky!$HR$3),"",Výsledky!HR29)</f>
        <v/>
      </c>
      <c r="AP20" s="92" t="str">
        <f>IF(ISBLANK(Výsledky!$HY$3),"",Výsledky!HY29)</f>
        <v/>
      </c>
      <c r="AQ20" s="92" t="str">
        <f>IF(ISBLANK(Výsledky!$IF$3),"",Výsledky!IF29)</f>
        <v/>
      </c>
      <c r="AR20" s="92" t="str">
        <f>IF(ISBLANK(Výsledky!$IM$3),"",Výsledky!IM29)</f>
        <v/>
      </c>
      <c r="AS20" s="92" t="str">
        <f>IF(ISBLANK(Výsledky!$IT$3),"",Výsledky!IT29)</f>
        <v/>
      </c>
      <c r="AT20" s="92" t="str">
        <f>IF(ISBLANK(Výsledky!$JA$3),"",Výsledky!JA29)</f>
        <v/>
      </c>
      <c r="AU20" s="92" t="str">
        <f>IF(ISBLANK(Výsledky!$JH$3),"",Výsledky!JH29)</f>
        <v/>
      </c>
      <c r="AV20" s="92" t="str">
        <f>IF(ISBLANK(Výsledky!$JO$3),"",Výsledky!JO29)</f>
        <v/>
      </c>
      <c r="AW20" s="92" t="str">
        <f>IF(ISBLANK(Výsledky!$JV$3),"",Výsledky!JV29)</f>
        <v/>
      </c>
      <c r="AX20" s="92" t="str">
        <f>IF(ISBLANK(Výsledky!$KC$3),"",Výsledky!KC29)</f>
        <v/>
      </c>
      <c r="AY20" s="92" t="str">
        <f>IF(ISBLANK(Výsledky!$KJ$3),"",Výsledky!KJ29)</f>
        <v/>
      </c>
      <c r="AZ20" s="92" t="str">
        <f>IF(ISBLANK(Výsledky!$KQ$3),"",Výsledky!KQ29)</f>
        <v/>
      </c>
      <c r="BA20" s="92" t="str">
        <f>IF(ISBLANK(Výsledky!$KX$3),"",Výsledky!KX29)</f>
        <v/>
      </c>
      <c r="BB20" s="92" t="str">
        <f>IF(ISBLANK(Výsledky!$LE$3),"",Výsledky!LE29)</f>
        <v/>
      </c>
      <c r="BC20" s="92" t="str">
        <f>IF(ISBLANK(Výsledky!$LL$3),"",Výsledky!LL29)</f>
        <v/>
      </c>
      <c r="BD20" s="92" t="str">
        <f>IF(ISBLANK(Výsledky!$LS$3),"",Výsledky!LS29)</f>
        <v/>
      </c>
      <c r="BE20" s="92" t="str">
        <f>IF(ISBLANK(Výsledky!$LZ$3),"",Výsledky!LZ29)</f>
        <v/>
      </c>
      <c r="BF20" s="92" t="str">
        <f>IF(ISBLANK(Výsledky!$MG$3),"",Výsledky!MG29)</f>
        <v/>
      </c>
      <c r="BG20" s="92" t="str">
        <f>IF(ISBLANK(Výsledky!$MN$3),"",Výsledky!MN29)</f>
        <v/>
      </c>
      <c r="BH20" s="92" t="str">
        <f>IF(ISBLANK(Výsledky!$MU$3),"",Výsledky!MU29)</f>
        <v/>
      </c>
      <c r="BI20" s="92" t="str">
        <f>IF(ISBLANK(Výsledky!$NB$3),"",Výsledky!NB29)</f>
        <v/>
      </c>
      <c r="BJ20" s="92" t="str">
        <f>IF(ISBLANK(Výsledky!$NI$3),"",Výsledky!NI29)</f>
        <v/>
      </c>
      <c r="BK20" s="92" t="str">
        <f>IF(ISBLANK(Výsledky!$NP$3),"",Výsledky!NP29)</f>
        <v/>
      </c>
      <c r="BL20" s="92" t="str">
        <f>IF(ISBLANK(Výsledky!$NW$3),"",Výsledky!NW29)</f>
        <v/>
      </c>
      <c r="BM20" s="92" t="str">
        <f>IF(ISBLANK(Výsledky!$OD$3),"",Výsledky!OD29)</f>
        <v/>
      </c>
      <c r="BN20" s="92" t="str">
        <f>IF(ISBLANK(Výsledky!$OK$3),"",Výsledky!OK29)</f>
        <v/>
      </c>
      <c r="BO20" s="92" t="str">
        <f>IF(ISBLANK(Výsledky!$OR$3),"",Výsledky!OR29)</f>
        <v/>
      </c>
      <c r="BP20" s="92" t="str">
        <f>IF(ISBLANK(Výsledky!$OY$3),"",Výsledky!OY29)</f>
        <v/>
      </c>
      <c r="BQ20" s="92" t="str">
        <f>IF(ISBLANK(Výsledky!$PF$3),"",Výsledky!PF29)</f>
        <v/>
      </c>
      <c r="BR20" s="92" t="str">
        <f>IF(ISBLANK(Výsledky!$PM$3),"",Výsledky!PM29)</f>
        <v/>
      </c>
      <c r="BS20" s="92" t="str">
        <f>IF(ISBLANK(Výsledky!$PT$3),"",Výsledky!PT29)</f>
        <v/>
      </c>
      <c r="BT20" s="92" t="str">
        <f>IF(ISBLANK(Výsledky!$QA$3),"",Výsledky!QA29)</f>
        <v/>
      </c>
      <c r="BU20" s="96" t="str">
        <f>IF(ISBLANK(Výsledky!$QH$3),"",Výsledky!QH29)</f>
        <v/>
      </c>
      <c r="BV20" s="8"/>
      <c r="BW20" s="11"/>
      <c r="BX20" s="12" t="str">
        <f>IF(Tipy!B23="","",Tipy!B23)</f>
        <v>GaboLFC</v>
      </c>
      <c r="BY20" s="10">
        <f t="shared" si="1"/>
        <v>52</v>
      </c>
      <c r="BZ20" s="10">
        <f t="shared" si="2"/>
        <v>31</v>
      </c>
      <c r="CA20" s="10">
        <f t="shared" si="3"/>
        <v>34</v>
      </c>
      <c r="CB20" s="10">
        <f t="shared" si="4"/>
        <v>33</v>
      </c>
      <c r="CC20" s="10">
        <f t="shared" si="5"/>
        <v>34</v>
      </c>
      <c r="CD20" s="10">
        <f t="shared" si="6"/>
        <v>35</v>
      </c>
      <c r="CE20" s="10">
        <f t="shared" si="7"/>
        <v>35</v>
      </c>
      <c r="CF20" s="10">
        <f t="shared" si="8"/>
        <v>37</v>
      </c>
      <c r="CG20" s="10" t="e">
        <f t="shared" si="9"/>
        <v>#N/A</v>
      </c>
      <c r="CH20" s="10" t="e">
        <f t="shared" si="10"/>
        <v>#N/A</v>
      </c>
      <c r="CI20" s="10" t="e">
        <f t="shared" si="11"/>
        <v>#N/A</v>
      </c>
      <c r="CJ20" s="10" t="e">
        <f t="shared" si="12"/>
        <v>#N/A</v>
      </c>
      <c r="CK20" s="10" t="e">
        <f t="shared" si="13"/>
        <v>#N/A</v>
      </c>
      <c r="CL20" s="10" t="e">
        <f t="shared" si="14"/>
        <v>#N/A</v>
      </c>
      <c r="CM20" s="10" t="e">
        <f t="shared" si="15"/>
        <v>#N/A</v>
      </c>
      <c r="CN20" s="10" t="e">
        <f t="shared" si="16"/>
        <v>#N/A</v>
      </c>
      <c r="CO20" s="10" t="e">
        <f t="shared" si="17"/>
        <v>#N/A</v>
      </c>
      <c r="CP20" s="10" t="e">
        <f t="shared" si="18"/>
        <v>#N/A</v>
      </c>
      <c r="CQ20" s="10" t="e">
        <f t="shared" si="19"/>
        <v>#N/A</v>
      </c>
      <c r="CR20" s="10" t="e">
        <f t="shared" si="20"/>
        <v>#N/A</v>
      </c>
      <c r="CS20" s="10" t="e">
        <f t="shared" si="21"/>
        <v>#N/A</v>
      </c>
      <c r="CT20" s="10" t="e">
        <f t="shared" si="22"/>
        <v>#N/A</v>
      </c>
      <c r="CU20" s="10" t="e">
        <f t="shared" si="23"/>
        <v>#N/A</v>
      </c>
      <c r="CV20" s="10" t="e">
        <f t="shared" si="24"/>
        <v>#N/A</v>
      </c>
      <c r="CW20" s="10" t="e">
        <f t="shared" si="25"/>
        <v>#N/A</v>
      </c>
      <c r="CX20" s="10" t="e">
        <f t="shared" si="26"/>
        <v>#N/A</v>
      </c>
      <c r="CY20" s="10" t="e">
        <f t="shared" si="27"/>
        <v>#N/A</v>
      </c>
      <c r="CZ20" s="10" t="e">
        <f t="shared" si="28"/>
        <v>#N/A</v>
      </c>
      <c r="DA20" s="10" t="e">
        <f t="shared" si="29"/>
        <v>#N/A</v>
      </c>
      <c r="DB20" s="10" t="e">
        <f t="shared" si="30"/>
        <v>#N/A</v>
      </c>
      <c r="DC20" s="10" t="e">
        <f t="shared" si="31"/>
        <v>#N/A</v>
      </c>
      <c r="DD20" s="10" t="e">
        <f t="shared" si="32"/>
        <v>#N/A</v>
      </c>
      <c r="DE20" s="10" t="e">
        <f t="shared" si="33"/>
        <v>#N/A</v>
      </c>
      <c r="DF20" s="10" t="e">
        <f t="shared" si="34"/>
        <v>#N/A</v>
      </c>
      <c r="DG20" s="10" t="e">
        <f t="shared" si="35"/>
        <v>#N/A</v>
      </c>
      <c r="DH20" s="10" t="e">
        <f t="shared" si="36"/>
        <v>#N/A</v>
      </c>
      <c r="DI20" s="10" t="e">
        <f t="shared" si="37"/>
        <v>#N/A</v>
      </c>
      <c r="DJ20" s="10" t="e">
        <f t="shared" si="38"/>
        <v>#N/A</v>
      </c>
      <c r="DK20" s="10" t="e">
        <f t="shared" si="39"/>
        <v>#N/A</v>
      </c>
      <c r="DL20" s="10" t="e">
        <f t="shared" si="40"/>
        <v>#N/A</v>
      </c>
      <c r="DM20" s="10" t="e">
        <f t="shared" si="41"/>
        <v>#N/A</v>
      </c>
      <c r="DN20" s="10" t="e">
        <f t="shared" si="42"/>
        <v>#N/A</v>
      </c>
      <c r="DO20" s="10" t="e">
        <f t="shared" si="43"/>
        <v>#N/A</v>
      </c>
      <c r="DP20" s="10" t="e">
        <f t="shared" si="44"/>
        <v>#N/A</v>
      </c>
      <c r="DQ20" s="10" t="e">
        <f t="shared" si="45"/>
        <v>#N/A</v>
      </c>
      <c r="DR20" s="10" t="e">
        <f t="shared" si="46"/>
        <v>#N/A</v>
      </c>
      <c r="DS20" s="10" t="e">
        <f t="shared" si="47"/>
        <v>#N/A</v>
      </c>
      <c r="DT20" s="10" t="e">
        <f t="shared" si="48"/>
        <v>#N/A</v>
      </c>
      <c r="DU20" s="10" t="e">
        <f t="shared" si="49"/>
        <v>#N/A</v>
      </c>
      <c r="DV20" s="10" t="e">
        <f t="shared" si="50"/>
        <v>#N/A</v>
      </c>
      <c r="DW20" s="10" t="e">
        <f t="shared" si="51"/>
        <v>#N/A</v>
      </c>
      <c r="DX20" s="10" t="e">
        <f t="shared" si="52"/>
        <v>#N/A</v>
      </c>
      <c r="DY20" s="10" t="e">
        <f t="shared" si="53"/>
        <v>#N/A</v>
      </c>
      <c r="DZ20" s="10" t="e">
        <f t="shared" si="54"/>
        <v>#N/A</v>
      </c>
      <c r="EA20" s="10" t="e">
        <f t="shared" si="55"/>
        <v>#N/A</v>
      </c>
      <c r="EB20" s="10" t="e">
        <f t="shared" si="56"/>
        <v>#N/A</v>
      </c>
      <c r="EC20" s="10" t="e">
        <f t="shared" si="57"/>
        <v>#N/A</v>
      </c>
      <c r="ED20" s="10" t="e">
        <f t="shared" si="58"/>
        <v>#N/A</v>
      </c>
      <c r="EE20" s="10" t="e">
        <f t="shared" si="59"/>
        <v>#N/A</v>
      </c>
      <c r="EF20" s="10" t="e">
        <f t="shared" si="60"/>
        <v>#N/A</v>
      </c>
      <c r="EG20" s="10" t="e">
        <f t="shared" si="61"/>
        <v>#N/A</v>
      </c>
      <c r="EH20" s="10" t="e">
        <f t="shared" si="62"/>
        <v>#N/A</v>
      </c>
      <c r="EI20" s="10" t="e">
        <f t="shared" si="63"/>
        <v>#N/A</v>
      </c>
      <c r="EJ20" s="10" t="e">
        <f t="shared" si="64"/>
        <v>#N/A</v>
      </c>
    </row>
    <row r="21" spans="1:140" ht="15" x14ac:dyDescent="0.2">
      <c r="A21" s="1"/>
      <c r="B21" s="118" t="s">
        <v>111</v>
      </c>
      <c r="C21" s="114">
        <f>Tipy!A20</f>
        <v>35</v>
      </c>
      <c r="D21" s="109" t="str">
        <f>IF(Tipy!B20="","",Tipy!B20)</f>
        <v>fedd</v>
      </c>
      <c r="E21" s="110">
        <f t="shared" si="0"/>
        <v>340</v>
      </c>
      <c r="F21" s="105">
        <f>IF(ISBLANK(Výsledky!$I$3),"-",SUM(K21:P21,R21,T21:U21,W21,Y21:AA21,AC21,AE21,AG21,AI21:AK21,AN21:AO21,AS21:AT21,AV21:AW21,AZ21,BB21:BC21,BE21:BF21,BH21,BJ21,BL21:BN21,BP21,BR21:BS21))</f>
        <v>120</v>
      </c>
      <c r="G21" s="90">
        <f>IF(ISBLANK(Výsledky!$BF$3),"-",SUM(Q21,V21,X21,S21,AB21,AD21,AU21,BA21,BG21,BI21,BO21,BQ21,BU21))</f>
        <v>170</v>
      </c>
      <c r="H21" s="90" t="str">
        <f>IF(ISBLANK(Výsledky!$FG$3),"-",SUM(AF21,AH21,AM21,AP21,AR21,AX21))</f>
        <v>-</v>
      </c>
      <c r="I21" s="93" t="str">
        <f>IF(ISBLANK(Výsledky!$GW$3),"-",SUM(AL21,AQ21,AY21,BD21,BK21,BT21))</f>
        <v>-</v>
      </c>
      <c r="J21" s="95">
        <f>IF(ISBLANK(Výsledky!$I$3),"",Výsledky!I26)</f>
        <v>50</v>
      </c>
      <c r="K21" s="92">
        <f>IF(ISBLANK(Výsledky!$P$3),"",Výsledky!P26)</f>
        <v>30</v>
      </c>
      <c r="L21" s="92">
        <f>IF(ISBLANK(Výsledky!$W$3),"",Výsledky!W26)</f>
        <v>0</v>
      </c>
      <c r="M21" s="92">
        <f>IF(ISBLANK(Výsledky!$AD$3),"",Výsledky!AD26)</f>
        <v>20</v>
      </c>
      <c r="N21" s="92">
        <f>IF(ISBLANK(Výsledky!$AK$3),"",Výsledky!AK26)</f>
        <v>20</v>
      </c>
      <c r="O21" s="92">
        <f>IF(ISBLANK(Výsledky!$AR$3),"",Výsledky!AR26)</f>
        <v>10</v>
      </c>
      <c r="P21" s="92">
        <f>IF(ISBLANK(Výsledky!$AY$3),"",Výsledky!AY26)</f>
        <v>0</v>
      </c>
      <c r="Q21" s="92">
        <f>IF(ISBLANK(Výsledky!$BF$3),"",Výsledky!BF26)</f>
        <v>0</v>
      </c>
      <c r="R21" s="92" t="str">
        <f>IF(ISBLANK(Výsledky!$BM$3),"",Výsledky!BM26)</f>
        <v/>
      </c>
      <c r="S21" s="92">
        <f>IF(ISBLANK(Výsledky!$BT$3),"",Výsledky!BT26)</f>
        <v>80</v>
      </c>
      <c r="T21" s="92" t="str">
        <f>IF(ISBLANK(Výsledky!$CA$3),"",Výsledky!CA26)</f>
        <v/>
      </c>
      <c r="U21" s="92">
        <f>IF(ISBLANK(Výsledky!$CH$3),"",Výsledky!CH26)</f>
        <v>0</v>
      </c>
      <c r="V21" s="92">
        <f>IF(ISBLANK(Výsledky!$CO$3),"",Výsledky!CO26)</f>
        <v>50</v>
      </c>
      <c r="W21" s="92">
        <f>IF(ISBLANK(Výsledky!$CV$3),"",Výsledky!CV26)</f>
        <v>20</v>
      </c>
      <c r="X21" s="92">
        <f>IF(ISBLANK(Výsledky!$DC$3),"",Výsledky!DC26)</f>
        <v>40</v>
      </c>
      <c r="Y21" s="92">
        <f>IF(ISBLANK(Výsledky!$DJ$3),"",Výsledky!DJ26)</f>
        <v>0</v>
      </c>
      <c r="Z21" s="92">
        <f>IF(ISBLANK(Výsledky!$DQ$3),"",Výsledky!DQ26)</f>
        <v>20</v>
      </c>
      <c r="AA21" s="92">
        <f>IF(ISBLANK(Výsledky!$DX$3),"",Výsledky!DX26)</f>
        <v>0</v>
      </c>
      <c r="AB21" s="92" t="str">
        <f>IF(ISBLANK(Výsledky!$EE$3),"",Výsledky!EE26)</f>
        <v/>
      </c>
      <c r="AC21" s="92" t="str">
        <f>IF(ISBLANK(Výsledky!$EL$3),"",Výsledky!EL26)</f>
        <v/>
      </c>
      <c r="AD21" s="92" t="str">
        <f>IF(ISBLANK(Výsledky!$ES$3),"",Výsledky!ES26)</f>
        <v/>
      </c>
      <c r="AE21" s="92" t="str">
        <f>IF(ISBLANK(Výsledky!$EZ$3),"",Výsledky!EZ26)</f>
        <v/>
      </c>
      <c r="AF21" s="92" t="str">
        <f>IF(ISBLANK(Výsledky!$FG$3),"",Výsledky!FG26)</f>
        <v/>
      </c>
      <c r="AG21" s="92" t="str">
        <f>IF(ISBLANK(Výsledky!$FN$3),"",Výsledky!FN26)</f>
        <v/>
      </c>
      <c r="AH21" s="92" t="str">
        <f>IF(ISBLANK(Výsledky!$FU$3),"",Výsledky!FU26)</f>
        <v/>
      </c>
      <c r="AI21" s="92" t="str">
        <f>IF(ISBLANK(Výsledky!$GB$3),"",Výsledky!GB26)</f>
        <v/>
      </c>
      <c r="AJ21" s="92" t="str">
        <f>IF(ISBLANK(Výsledky!$GI$3),"",Výsledky!GI26)</f>
        <v/>
      </c>
      <c r="AK21" s="92" t="str">
        <f>IF(ISBLANK(Výsledky!$GP$3),"",Výsledky!GP26)</f>
        <v/>
      </c>
      <c r="AL21" s="92" t="str">
        <f>IF(ISBLANK(Výsledky!$GW$3),"",Výsledky!GW26)</f>
        <v/>
      </c>
      <c r="AM21" s="92" t="str">
        <f>IF(ISBLANK(Výsledky!$HD$3),"",Výsledky!HD26)</f>
        <v/>
      </c>
      <c r="AN21" s="92" t="str">
        <f>IF(ISBLANK(Výsledky!$HK$3),"",Výsledky!HK26)</f>
        <v/>
      </c>
      <c r="AO21" s="92" t="str">
        <f>IF(ISBLANK(Výsledky!$HR$3),"",Výsledky!HR26)</f>
        <v/>
      </c>
      <c r="AP21" s="92" t="str">
        <f>IF(ISBLANK(Výsledky!$HY$3),"",Výsledky!HY26)</f>
        <v/>
      </c>
      <c r="AQ21" s="92" t="str">
        <f>IF(ISBLANK(Výsledky!$IF$3),"",Výsledky!IF26)</f>
        <v/>
      </c>
      <c r="AR21" s="92" t="str">
        <f>IF(ISBLANK(Výsledky!$IM$3),"",Výsledky!IM26)</f>
        <v/>
      </c>
      <c r="AS21" s="92" t="str">
        <f>IF(ISBLANK(Výsledky!$IT$3),"",Výsledky!IT26)</f>
        <v/>
      </c>
      <c r="AT21" s="92" t="str">
        <f>IF(ISBLANK(Výsledky!$JA$3),"",Výsledky!JA26)</f>
        <v/>
      </c>
      <c r="AU21" s="92" t="str">
        <f>IF(ISBLANK(Výsledky!$JH$3),"",Výsledky!JH26)</f>
        <v/>
      </c>
      <c r="AV21" s="92" t="str">
        <f>IF(ISBLANK(Výsledky!$JO$3),"",Výsledky!JO26)</f>
        <v/>
      </c>
      <c r="AW21" s="92" t="str">
        <f>IF(ISBLANK(Výsledky!$JV$3),"",Výsledky!JV26)</f>
        <v/>
      </c>
      <c r="AX21" s="92" t="str">
        <f>IF(ISBLANK(Výsledky!$KC$3),"",Výsledky!KC26)</f>
        <v/>
      </c>
      <c r="AY21" s="92" t="str">
        <f>IF(ISBLANK(Výsledky!$KJ$3),"",Výsledky!KJ26)</f>
        <v/>
      </c>
      <c r="AZ21" s="92" t="str">
        <f>IF(ISBLANK(Výsledky!$KQ$3),"",Výsledky!KQ26)</f>
        <v/>
      </c>
      <c r="BA21" s="92" t="str">
        <f>IF(ISBLANK(Výsledky!$KX$3),"",Výsledky!KX26)</f>
        <v/>
      </c>
      <c r="BB21" s="92" t="str">
        <f>IF(ISBLANK(Výsledky!$LE$3),"",Výsledky!LE26)</f>
        <v/>
      </c>
      <c r="BC21" s="92" t="str">
        <f>IF(ISBLANK(Výsledky!$LL$3),"",Výsledky!LL26)</f>
        <v/>
      </c>
      <c r="BD21" s="92" t="str">
        <f>IF(ISBLANK(Výsledky!$LS$3),"",Výsledky!LS26)</f>
        <v/>
      </c>
      <c r="BE21" s="92" t="str">
        <f>IF(ISBLANK(Výsledky!$LZ$3),"",Výsledky!LZ26)</f>
        <v/>
      </c>
      <c r="BF21" s="92" t="str">
        <f>IF(ISBLANK(Výsledky!$MG$3),"",Výsledky!MG26)</f>
        <v/>
      </c>
      <c r="BG21" s="92" t="str">
        <f>IF(ISBLANK(Výsledky!$MN$3),"",Výsledky!MN26)</f>
        <v/>
      </c>
      <c r="BH21" s="92" t="str">
        <f>IF(ISBLANK(Výsledky!$MU$3),"",Výsledky!MU26)</f>
        <v/>
      </c>
      <c r="BI21" s="92" t="str">
        <f>IF(ISBLANK(Výsledky!$NB$3),"",Výsledky!NB26)</f>
        <v/>
      </c>
      <c r="BJ21" s="92" t="str">
        <f>IF(ISBLANK(Výsledky!$NI$3),"",Výsledky!NI26)</f>
        <v/>
      </c>
      <c r="BK21" s="92" t="str">
        <f>IF(ISBLANK(Výsledky!$NP$3),"",Výsledky!NP26)</f>
        <v/>
      </c>
      <c r="BL21" s="92" t="str">
        <f>IF(ISBLANK(Výsledky!$NW$3),"",Výsledky!NW26)</f>
        <v/>
      </c>
      <c r="BM21" s="92" t="str">
        <f>IF(ISBLANK(Výsledky!$OD$3),"",Výsledky!OD26)</f>
        <v/>
      </c>
      <c r="BN21" s="92" t="str">
        <f>IF(ISBLANK(Výsledky!$OK$3),"",Výsledky!OK26)</f>
        <v/>
      </c>
      <c r="BO21" s="92" t="str">
        <f>IF(ISBLANK(Výsledky!$OR$3),"",Výsledky!OR26)</f>
        <v/>
      </c>
      <c r="BP21" s="92" t="str">
        <f>IF(ISBLANK(Výsledky!$OY$3),"",Výsledky!OY26)</f>
        <v/>
      </c>
      <c r="BQ21" s="92" t="str">
        <f>IF(ISBLANK(Výsledky!$PF$3),"",Výsledky!PF26)</f>
        <v/>
      </c>
      <c r="BR21" s="92" t="str">
        <f>IF(ISBLANK(Výsledky!$PM$3),"",Výsledky!PM26)</f>
        <v/>
      </c>
      <c r="BS21" s="92" t="str">
        <f>IF(ISBLANK(Výsledky!$PT$3),"",Výsledky!PT26)</f>
        <v/>
      </c>
      <c r="BT21" s="92" t="str">
        <f>IF(ISBLANK(Výsledky!$QA$3),"",Výsledky!QA26)</f>
        <v/>
      </c>
      <c r="BU21" s="96" t="str">
        <f>IF(ISBLANK(Výsledky!$QH$3),"",Výsledky!QH26)</f>
        <v/>
      </c>
      <c r="BV21" s="8"/>
      <c r="BW21" s="11"/>
      <c r="BX21" s="12" t="str">
        <f>IF(Tipy!B24="","",Tipy!B24)</f>
        <v>ivez</v>
      </c>
      <c r="BY21" s="10">
        <f t="shared" si="1"/>
        <v>5</v>
      </c>
      <c r="BZ21" s="10">
        <f t="shared" si="2"/>
        <v>8</v>
      </c>
      <c r="CA21" s="10">
        <f t="shared" si="3"/>
        <v>10</v>
      </c>
      <c r="CB21" s="10">
        <f t="shared" si="4"/>
        <v>8</v>
      </c>
      <c r="CC21" s="10">
        <f t="shared" si="5"/>
        <v>13</v>
      </c>
      <c r="CD21" s="10">
        <f t="shared" si="6"/>
        <v>25</v>
      </c>
      <c r="CE21" s="10">
        <f t="shared" si="7"/>
        <v>26</v>
      </c>
      <c r="CF21" s="10">
        <f t="shared" si="8"/>
        <v>30</v>
      </c>
      <c r="CG21" s="10" t="e">
        <f t="shared" si="9"/>
        <v>#N/A</v>
      </c>
      <c r="CH21" s="10" t="e">
        <f t="shared" si="10"/>
        <v>#N/A</v>
      </c>
      <c r="CI21" s="10" t="e">
        <f t="shared" si="11"/>
        <v>#N/A</v>
      </c>
      <c r="CJ21" s="10" t="e">
        <f t="shared" si="12"/>
        <v>#N/A</v>
      </c>
      <c r="CK21" s="10" t="e">
        <f t="shared" si="13"/>
        <v>#N/A</v>
      </c>
      <c r="CL21" s="10" t="e">
        <f t="shared" si="14"/>
        <v>#N/A</v>
      </c>
      <c r="CM21" s="10" t="e">
        <f t="shared" si="15"/>
        <v>#N/A</v>
      </c>
      <c r="CN21" s="10" t="e">
        <f t="shared" si="16"/>
        <v>#N/A</v>
      </c>
      <c r="CO21" s="10" t="e">
        <f t="shared" si="17"/>
        <v>#N/A</v>
      </c>
      <c r="CP21" s="10" t="e">
        <f t="shared" si="18"/>
        <v>#N/A</v>
      </c>
      <c r="CQ21" s="10" t="e">
        <f t="shared" si="19"/>
        <v>#N/A</v>
      </c>
      <c r="CR21" s="10" t="e">
        <f t="shared" si="20"/>
        <v>#N/A</v>
      </c>
      <c r="CS21" s="10" t="e">
        <f t="shared" si="21"/>
        <v>#N/A</v>
      </c>
      <c r="CT21" s="10" t="e">
        <f t="shared" si="22"/>
        <v>#N/A</v>
      </c>
      <c r="CU21" s="10" t="e">
        <f t="shared" si="23"/>
        <v>#N/A</v>
      </c>
      <c r="CV21" s="10" t="e">
        <f t="shared" si="24"/>
        <v>#N/A</v>
      </c>
      <c r="CW21" s="10" t="e">
        <f t="shared" si="25"/>
        <v>#N/A</v>
      </c>
      <c r="CX21" s="10" t="e">
        <f t="shared" si="26"/>
        <v>#N/A</v>
      </c>
      <c r="CY21" s="10" t="e">
        <f t="shared" si="27"/>
        <v>#N/A</v>
      </c>
      <c r="CZ21" s="10" t="e">
        <f t="shared" si="28"/>
        <v>#N/A</v>
      </c>
      <c r="DA21" s="10" t="e">
        <f t="shared" si="29"/>
        <v>#N/A</v>
      </c>
      <c r="DB21" s="10" t="e">
        <f t="shared" si="30"/>
        <v>#N/A</v>
      </c>
      <c r="DC21" s="10" t="e">
        <f t="shared" si="31"/>
        <v>#N/A</v>
      </c>
      <c r="DD21" s="10" t="e">
        <f t="shared" si="32"/>
        <v>#N/A</v>
      </c>
      <c r="DE21" s="10" t="e">
        <f t="shared" si="33"/>
        <v>#N/A</v>
      </c>
      <c r="DF21" s="10" t="e">
        <f t="shared" si="34"/>
        <v>#N/A</v>
      </c>
      <c r="DG21" s="10" t="e">
        <f t="shared" si="35"/>
        <v>#N/A</v>
      </c>
      <c r="DH21" s="10" t="e">
        <f t="shared" si="36"/>
        <v>#N/A</v>
      </c>
      <c r="DI21" s="10" t="e">
        <f t="shared" si="37"/>
        <v>#N/A</v>
      </c>
      <c r="DJ21" s="10" t="e">
        <f t="shared" si="38"/>
        <v>#N/A</v>
      </c>
      <c r="DK21" s="10" t="e">
        <f t="shared" si="39"/>
        <v>#N/A</v>
      </c>
      <c r="DL21" s="10" t="e">
        <f t="shared" si="40"/>
        <v>#N/A</v>
      </c>
      <c r="DM21" s="10" t="e">
        <f t="shared" si="41"/>
        <v>#N/A</v>
      </c>
      <c r="DN21" s="10" t="e">
        <f t="shared" si="42"/>
        <v>#N/A</v>
      </c>
      <c r="DO21" s="10" t="e">
        <f t="shared" si="43"/>
        <v>#N/A</v>
      </c>
      <c r="DP21" s="10" t="e">
        <f t="shared" si="44"/>
        <v>#N/A</v>
      </c>
      <c r="DQ21" s="10" t="e">
        <f t="shared" si="45"/>
        <v>#N/A</v>
      </c>
      <c r="DR21" s="10" t="e">
        <f t="shared" si="46"/>
        <v>#N/A</v>
      </c>
      <c r="DS21" s="10" t="e">
        <f t="shared" si="47"/>
        <v>#N/A</v>
      </c>
      <c r="DT21" s="10" t="e">
        <f t="shared" si="48"/>
        <v>#N/A</v>
      </c>
      <c r="DU21" s="10" t="e">
        <f t="shared" si="49"/>
        <v>#N/A</v>
      </c>
      <c r="DV21" s="10" t="e">
        <f t="shared" si="50"/>
        <v>#N/A</v>
      </c>
      <c r="DW21" s="10" t="e">
        <f t="shared" si="51"/>
        <v>#N/A</v>
      </c>
      <c r="DX21" s="10" t="e">
        <f t="shared" si="52"/>
        <v>#N/A</v>
      </c>
      <c r="DY21" s="10" t="e">
        <f t="shared" si="53"/>
        <v>#N/A</v>
      </c>
      <c r="DZ21" s="10" t="e">
        <f t="shared" si="54"/>
        <v>#N/A</v>
      </c>
      <c r="EA21" s="10" t="e">
        <f t="shared" si="55"/>
        <v>#N/A</v>
      </c>
      <c r="EB21" s="10" t="e">
        <f t="shared" si="56"/>
        <v>#N/A</v>
      </c>
      <c r="EC21" s="10" t="e">
        <f t="shared" si="57"/>
        <v>#N/A</v>
      </c>
      <c r="ED21" s="10" t="e">
        <f t="shared" si="58"/>
        <v>#N/A</v>
      </c>
      <c r="EE21" s="10" t="e">
        <f t="shared" si="59"/>
        <v>#N/A</v>
      </c>
      <c r="EF21" s="10" t="e">
        <f t="shared" si="60"/>
        <v>#N/A</v>
      </c>
      <c r="EG21" s="10" t="e">
        <f t="shared" si="61"/>
        <v>#N/A</v>
      </c>
      <c r="EH21" s="10" t="e">
        <f t="shared" si="62"/>
        <v>#N/A</v>
      </c>
      <c r="EI21" s="10" t="e">
        <f t="shared" si="63"/>
        <v>#N/A</v>
      </c>
      <c r="EJ21" s="10" t="e">
        <f t="shared" si="64"/>
        <v>#N/A</v>
      </c>
    </row>
    <row r="22" spans="1:140" ht="15" x14ac:dyDescent="0.2">
      <c r="A22" s="1"/>
      <c r="B22" s="118" t="s">
        <v>112</v>
      </c>
      <c r="C22" s="114">
        <f>Tipy!A78</f>
        <v>57</v>
      </c>
      <c r="D22" s="109" t="str">
        <f>IF(Tipy!B78="","",Tipy!B78)</f>
        <v>Waldemar</v>
      </c>
      <c r="E22" s="110">
        <f t="shared" si="0"/>
        <v>340</v>
      </c>
      <c r="F22" s="105">
        <f>IF(ISBLANK(Výsledky!$I$3),"-",SUM(K22:P22,R22,T22:U22,W22,Y22:AA22,AC22,AE22,AG22,AI22:AK22,AN22:AO22,AS22:AT22,AV22:AW22,AZ22,BB22:BC22,BE22:BF22,BH22,BJ22,BL22:BN22,BP22,BR22:BS22))</f>
        <v>140</v>
      </c>
      <c r="G22" s="90">
        <f>IF(ISBLANK(Výsledky!$BF$3),"-",SUM(Q22,V22,X22,S22,AB22,AD22,AU22,BA22,BG22,BI22,BO22,BQ22,BU22))</f>
        <v>150</v>
      </c>
      <c r="H22" s="90" t="str">
        <f>IF(ISBLANK(Výsledky!$FG$3),"-",SUM(AF22,AH22,AM22,AP22,AR22,AX22))</f>
        <v>-</v>
      </c>
      <c r="I22" s="93" t="str">
        <f>IF(ISBLANK(Výsledky!$GW$3),"-",SUM(AL22,AQ22,AY22,BD22,BK22,BT22))</f>
        <v>-</v>
      </c>
      <c r="J22" s="95">
        <f>IF(ISBLANK(Výsledky!$I$3),"",Výsledky!I84)</f>
        <v>50</v>
      </c>
      <c r="K22" s="92" t="str">
        <f>IF(ISBLANK(Výsledky!$P$3),"",Výsledky!P84)</f>
        <v>-</v>
      </c>
      <c r="L22" s="92">
        <f>IF(ISBLANK(Výsledky!$W$3),"",Výsledky!W84)</f>
        <v>0</v>
      </c>
      <c r="M22" s="92" t="str">
        <f>IF(ISBLANK(Výsledky!$AD$3),"",Výsledky!AD84)</f>
        <v>-</v>
      </c>
      <c r="N22" s="92" t="str">
        <f>IF(ISBLANK(Výsledky!$AK$3),"",Výsledky!AK84)</f>
        <v>-</v>
      </c>
      <c r="O22" s="92">
        <f>IF(ISBLANK(Výsledky!$AR$3),"",Výsledky!AR84)</f>
        <v>40</v>
      </c>
      <c r="P22" s="92">
        <f>IF(ISBLANK(Výsledky!$AY$3),"",Výsledky!AY84)</f>
        <v>0</v>
      </c>
      <c r="Q22" s="92">
        <f>IF(ISBLANK(Výsledky!$BF$3),"",Výsledky!BF84)</f>
        <v>0</v>
      </c>
      <c r="R22" s="92" t="str">
        <f>IF(ISBLANK(Výsledky!$BM$3),"",Výsledky!BM84)</f>
        <v/>
      </c>
      <c r="S22" s="92">
        <f>IF(ISBLANK(Výsledky!$BT$3),"",Výsledky!BT84)</f>
        <v>50</v>
      </c>
      <c r="T22" s="92" t="str">
        <f>IF(ISBLANK(Výsledky!$CA$3),"",Výsledky!CA84)</f>
        <v/>
      </c>
      <c r="U22" s="92">
        <f>IF(ISBLANK(Výsledky!$CH$3),"",Výsledky!CH84)</f>
        <v>20</v>
      </c>
      <c r="V22" s="92">
        <f>IF(ISBLANK(Výsledky!$CO$3),"",Výsledky!CO84)</f>
        <v>40</v>
      </c>
      <c r="W22" s="92">
        <f>IF(ISBLANK(Výsledky!$CV$3),"",Výsledky!CV84)</f>
        <v>20</v>
      </c>
      <c r="X22" s="92">
        <f>IF(ISBLANK(Výsledky!$DC$3),"",Výsledky!DC84)</f>
        <v>60</v>
      </c>
      <c r="Y22" s="92">
        <f>IF(ISBLANK(Výsledky!$DJ$3),"",Výsledky!DJ84)</f>
        <v>20</v>
      </c>
      <c r="Z22" s="92">
        <f>IF(ISBLANK(Výsledky!$DQ$3),"",Výsledky!DQ84)</f>
        <v>40</v>
      </c>
      <c r="AA22" s="92">
        <f>IF(ISBLANK(Výsledky!$DX$3),"",Výsledky!DX84)</f>
        <v>0</v>
      </c>
      <c r="AB22" s="92" t="str">
        <f>IF(ISBLANK(Výsledky!$EE$3),"",Výsledky!EE84)</f>
        <v/>
      </c>
      <c r="AC22" s="92" t="str">
        <f>IF(ISBLANK(Výsledky!$EL$3),"",Výsledky!EL84)</f>
        <v/>
      </c>
      <c r="AD22" s="92" t="str">
        <f>IF(ISBLANK(Výsledky!$ES$3),"",Výsledky!ES84)</f>
        <v/>
      </c>
      <c r="AE22" s="92" t="str">
        <f>IF(ISBLANK(Výsledky!$EZ$3),"",Výsledky!EZ84)</f>
        <v/>
      </c>
      <c r="AF22" s="92" t="str">
        <f>IF(ISBLANK(Výsledky!$FG$3),"",Výsledky!FG84)</f>
        <v/>
      </c>
      <c r="AG22" s="92" t="str">
        <f>IF(ISBLANK(Výsledky!$FN$3),"",Výsledky!FN84)</f>
        <v/>
      </c>
      <c r="AH22" s="92" t="str">
        <f>IF(ISBLANK(Výsledky!$FU$3),"",Výsledky!FU84)</f>
        <v/>
      </c>
      <c r="AI22" s="92" t="str">
        <f>IF(ISBLANK(Výsledky!$GB$3),"",Výsledky!GB84)</f>
        <v/>
      </c>
      <c r="AJ22" s="92" t="str">
        <f>IF(ISBLANK(Výsledky!$GI$3),"",Výsledky!GI84)</f>
        <v/>
      </c>
      <c r="AK22" s="92" t="str">
        <f>IF(ISBLANK(Výsledky!$GP$3),"",Výsledky!GP84)</f>
        <v/>
      </c>
      <c r="AL22" s="92" t="str">
        <f>IF(ISBLANK(Výsledky!$GW$3),"",Výsledky!GW84)</f>
        <v/>
      </c>
      <c r="AM22" s="92" t="str">
        <f>IF(ISBLANK(Výsledky!$HD$3),"",Výsledky!HD84)</f>
        <v/>
      </c>
      <c r="AN22" s="92" t="str">
        <f>IF(ISBLANK(Výsledky!$HK$3),"",Výsledky!HK84)</f>
        <v/>
      </c>
      <c r="AO22" s="92" t="str">
        <f>IF(ISBLANK(Výsledky!$HR$3),"",Výsledky!HR84)</f>
        <v/>
      </c>
      <c r="AP22" s="92" t="str">
        <f>IF(ISBLANK(Výsledky!$HY$3),"",Výsledky!HY84)</f>
        <v/>
      </c>
      <c r="AQ22" s="92" t="str">
        <f>IF(ISBLANK(Výsledky!$IF$3),"",Výsledky!IF84)</f>
        <v/>
      </c>
      <c r="AR22" s="92" t="str">
        <f>IF(ISBLANK(Výsledky!$IM$3),"",Výsledky!IM84)</f>
        <v/>
      </c>
      <c r="AS22" s="92" t="str">
        <f>IF(ISBLANK(Výsledky!$IT$3),"",Výsledky!IT84)</f>
        <v/>
      </c>
      <c r="AT22" s="92" t="str">
        <f>IF(ISBLANK(Výsledky!$JA$3),"",Výsledky!JA84)</f>
        <v/>
      </c>
      <c r="AU22" s="92" t="str">
        <f>IF(ISBLANK(Výsledky!$JH$3),"",Výsledky!JH84)</f>
        <v/>
      </c>
      <c r="AV22" s="92" t="str">
        <f>IF(ISBLANK(Výsledky!$JO$3),"",Výsledky!JO84)</f>
        <v/>
      </c>
      <c r="AW22" s="92" t="str">
        <f>IF(ISBLANK(Výsledky!$JV$3),"",Výsledky!JV84)</f>
        <v/>
      </c>
      <c r="AX22" s="92" t="str">
        <f>IF(ISBLANK(Výsledky!$KC$3),"",Výsledky!KC84)</f>
        <v/>
      </c>
      <c r="AY22" s="92" t="str">
        <f>IF(ISBLANK(Výsledky!$KJ$3),"",Výsledky!KJ84)</f>
        <v/>
      </c>
      <c r="AZ22" s="92" t="str">
        <f>IF(ISBLANK(Výsledky!$KQ$3),"",Výsledky!KQ84)</f>
        <v/>
      </c>
      <c r="BA22" s="92" t="str">
        <f>IF(ISBLANK(Výsledky!$KX$3),"",Výsledky!KX84)</f>
        <v/>
      </c>
      <c r="BB22" s="92" t="str">
        <f>IF(ISBLANK(Výsledky!$LE$3),"",Výsledky!LE84)</f>
        <v/>
      </c>
      <c r="BC22" s="92" t="str">
        <f>IF(ISBLANK(Výsledky!$LL$3),"",Výsledky!LL84)</f>
        <v/>
      </c>
      <c r="BD22" s="92" t="str">
        <f>IF(ISBLANK(Výsledky!$LS$3),"",Výsledky!LS84)</f>
        <v/>
      </c>
      <c r="BE22" s="92" t="str">
        <f>IF(ISBLANK(Výsledky!$LZ$3),"",Výsledky!LZ84)</f>
        <v/>
      </c>
      <c r="BF22" s="92" t="str">
        <f>IF(ISBLANK(Výsledky!$MG$3),"",Výsledky!MG84)</f>
        <v/>
      </c>
      <c r="BG22" s="92" t="str">
        <f>IF(ISBLANK(Výsledky!$MN$3),"",Výsledky!MN84)</f>
        <v/>
      </c>
      <c r="BH22" s="92" t="str">
        <f>IF(ISBLANK(Výsledky!$MU$3),"",Výsledky!MU84)</f>
        <v/>
      </c>
      <c r="BI22" s="92" t="str">
        <f>IF(ISBLANK(Výsledky!$NB$3),"",Výsledky!NB84)</f>
        <v/>
      </c>
      <c r="BJ22" s="92" t="str">
        <f>IF(ISBLANK(Výsledky!$NI$3),"",Výsledky!NI84)</f>
        <v/>
      </c>
      <c r="BK22" s="92" t="str">
        <f>IF(ISBLANK(Výsledky!$NP$3),"",Výsledky!NP84)</f>
        <v/>
      </c>
      <c r="BL22" s="92" t="str">
        <f>IF(ISBLANK(Výsledky!$NW$3),"",Výsledky!NW84)</f>
        <v/>
      </c>
      <c r="BM22" s="92" t="str">
        <f>IF(ISBLANK(Výsledky!$OD$3),"",Výsledky!OD84)</f>
        <v/>
      </c>
      <c r="BN22" s="92" t="str">
        <f>IF(ISBLANK(Výsledky!$OK$3),"",Výsledky!OK84)</f>
        <v/>
      </c>
      <c r="BO22" s="92" t="str">
        <f>IF(ISBLANK(Výsledky!$OR$3),"",Výsledky!OR84)</f>
        <v/>
      </c>
      <c r="BP22" s="92" t="str">
        <f>IF(ISBLANK(Výsledky!$OY$3),"",Výsledky!OY84)</f>
        <v/>
      </c>
      <c r="BQ22" s="92" t="str">
        <f>IF(ISBLANK(Výsledky!$PF$3),"",Výsledky!PF84)</f>
        <v/>
      </c>
      <c r="BR22" s="92" t="str">
        <f>IF(ISBLANK(Výsledky!$PM$3),"",Výsledky!PM84)</f>
        <v/>
      </c>
      <c r="BS22" s="92" t="str">
        <f>IF(ISBLANK(Výsledky!$PT$3),"",Výsledky!PT84)</f>
        <v/>
      </c>
      <c r="BT22" s="92" t="str">
        <f>IF(ISBLANK(Výsledky!$QA$3),"",Výsledky!QA84)</f>
        <v/>
      </c>
      <c r="BU22" s="96" t="str">
        <f>IF(ISBLANK(Výsledky!$QH$3),"",Výsledky!QH84)</f>
        <v/>
      </c>
      <c r="BV22" s="8"/>
      <c r="BW22" s="11"/>
      <c r="BX22" s="12" t="str">
        <f>IF(Tipy!B25="","",Tipy!B25)</f>
        <v>ja</v>
      </c>
      <c r="BY22" s="10">
        <f t="shared" si="1"/>
        <v>54</v>
      </c>
      <c r="BZ22" s="10">
        <f t="shared" si="2"/>
        <v>46</v>
      </c>
      <c r="CA22" s="10">
        <f t="shared" si="3"/>
        <v>35</v>
      </c>
      <c r="CB22" s="10">
        <f t="shared" si="4"/>
        <v>46</v>
      </c>
      <c r="CC22" s="10">
        <f t="shared" si="5"/>
        <v>50</v>
      </c>
      <c r="CD22" s="10">
        <f t="shared" si="6"/>
        <v>50</v>
      </c>
      <c r="CE22" s="10">
        <f t="shared" si="7"/>
        <v>51</v>
      </c>
      <c r="CF22" s="10">
        <f t="shared" si="8"/>
        <v>54</v>
      </c>
      <c r="CG22" s="10" t="e">
        <f t="shared" si="9"/>
        <v>#N/A</v>
      </c>
      <c r="CH22" s="10" t="e">
        <f t="shared" si="10"/>
        <v>#N/A</v>
      </c>
      <c r="CI22" s="10" t="e">
        <f t="shared" si="11"/>
        <v>#N/A</v>
      </c>
      <c r="CJ22" s="10" t="e">
        <f t="shared" si="12"/>
        <v>#N/A</v>
      </c>
      <c r="CK22" s="10" t="e">
        <f t="shared" si="13"/>
        <v>#N/A</v>
      </c>
      <c r="CL22" s="10" t="e">
        <f t="shared" si="14"/>
        <v>#N/A</v>
      </c>
      <c r="CM22" s="10" t="e">
        <f t="shared" si="15"/>
        <v>#N/A</v>
      </c>
      <c r="CN22" s="10" t="e">
        <f t="shared" si="16"/>
        <v>#N/A</v>
      </c>
      <c r="CO22" s="10" t="e">
        <f t="shared" si="17"/>
        <v>#N/A</v>
      </c>
      <c r="CP22" s="10" t="e">
        <f t="shared" si="18"/>
        <v>#N/A</v>
      </c>
      <c r="CQ22" s="10" t="e">
        <f t="shared" si="19"/>
        <v>#N/A</v>
      </c>
      <c r="CR22" s="10" t="e">
        <f t="shared" si="20"/>
        <v>#N/A</v>
      </c>
      <c r="CS22" s="10" t="e">
        <f t="shared" si="21"/>
        <v>#N/A</v>
      </c>
      <c r="CT22" s="10" t="e">
        <f t="shared" si="22"/>
        <v>#N/A</v>
      </c>
      <c r="CU22" s="10" t="e">
        <f t="shared" si="23"/>
        <v>#N/A</v>
      </c>
      <c r="CV22" s="10" t="e">
        <f t="shared" si="24"/>
        <v>#N/A</v>
      </c>
      <c r="CW22" s="10" t="e">
        <f t="shared" si="25"/>
        <v>#N/A</v>
      </c>
      <c r="CX22" s="10" t="e">
        <f t="shared" si="26"/>
        <v>#N/A</v>
      </c>
      <c r="CY22" s="10" t="e">
        <f t="shared" si="27"/>
        <v>#N/A</v>
      </c>
      <c r="CZ22" s="10" t="e">
        <f t="shared" si="28"/>
        <v>#N/A</v>
      </c>
      <c r="DA22" s="10" t="e">
        <f t="shared" si="29"/>
        <v>#N/A</v>
      </c>
      <c r="DB22" s="10" t="e">
        <f t="shared" si="30"/>
        <v>#N/A</v>
      </c>
      <c r="DC22" s="10" t="e">
        <f t="shared" si="31"/>
        <v>#N/A</v>
      </c>
      <c r="DD22" s="10" t="e">
        <f t="shared" si="32"/>
        <v>#N/A</v>
      </c>
      <c r="DE22" s="10" t="e">
        <f t="shared" si="33"/>
        <v>#N/A</v>
      </c>
      <c r="DF22" s="10" t="e">
        <f t="shared" si="34"/>
        <v>#N/A</v>
      </c>
      <c r="DG22" s="10" t="e">
        <f t="shared" si="35"/>
        <v>#N/A</v>
      </c>
      <c r="DH22" s="10" t="e">
        <f t="shared" si="36"/>
        <v>#N/A</v>
      </c>
      <c r="DI22" s="10" t="e">
        <f t="shared" si="37"/>
        <v>#N/A</v>
      </c>
      <c r="DJ22" s="10" t="e">
        <f t="shared" si="38"/>
        <v>#N/A</v>
      </c>
      <c r="DK22" s="10" t="e">
        <f t="shared" si="39"/>
        <v>#N/A</v>
      </c>
      <c r="DL22" s="10" t="e">
        <f t="shared" si="40"/>
        <v>#N/A</v>
      </c>
      <c r="DM22" s="10" t="e">
        <f t="shared" si="41"/>
        <v>#N/A</v>
      </c>
      <c r="DN22" s="10" t="e">
        <f t="shared" si="42"/>
        <v>#N/A</v>
      </c>
      <c r="DO22" s="10" t="e">
        <f t="shared" si="43"/>
        <v>#N/A</v>
      </c>
      <c r="DP22" s="10" t="e">
        <f t="shared" si="44"/>
        <v>#N/A</v>
      </c>
      <c r="DQ22" s="10" t="e">
        <f t="shared" si="45"/>
        <v>#N/A</v>
      </c>
      <c r="DR22" s="10" t="e">
        <f t="shared" si="46"/>
        <v>#N/A</v>
      </c>
      <c r="DS22" s="10" t="e">
        <f t="shared" si="47"/>
        <v>#N/A</v>
      </c>
      <c r="DT22" s="10" t="e">
        <f t="shared" si="48"/>
        <v>#N/A</v>
      </c>
      <c r="DU22" s="10" t="e">
        <f t="shared" si="49"/>
        <v>#N/A</v>
      </c>
      <c r="DV22" s="10" t="e">
        <f t="shared" si="50"/>
        <v>#N/A</v>
      </c>
      <c r="DW22" s="10" t="e">
        <f t="shared" si="51"/>
        <v>#N/A</v>
      </c>
      <c r="DX22" s="10" t="e">
        <f t="shared" si="52"/>
        <v>#N/A</v>
      </c>
      <c r="DY22" s="10" t="e">
        <f t="shared" si="53"/>
        <v>#N/A</v>
      </c>
      <c r="DZ22" s="10" t="e">
        <f t="shared" si="54"/>
        <v>#N/A</v>
      </c>
      <c r="EA22" s="10" t="e">
        <f t="shared" si="55"/>
        <v>#N/A</v>
      </c>
      <c r="EB22" s="10" t="e">
        <f t="shared" si="56"/>
        <v>#N/A</v>
      </c>
      <c r="EC22" s="10" t="e">
        <f t="shared" si="57"/>
        <v>#N/A</v>
      </c>
      <c r="ED22" s="10" t="e">
        <f t="shared" si="58"/>
        <v>#N/A</v>
      </c>
      <c r="EE22" s="10" t="e">
        <f t="shared" si="59"/>
        <v>#N/A</v>
      </c>
      <c r="EF22" s="10" t="e">
        <f t="shared" si="60"/>
        <v>#N/A</v>
      </c>
      <c r="EG22" s="10" t="e">
        <f t="shared" si="61"/>
        <v>#N/A</v>
      </c>
      <c r="EH22" s="10" t="e">
        <f t="shared" si="62"/>
        <v>#N/A</v>
      </c>
      <c r="EI22" s="10" t="e">
        <f t="shared" si="63"/>
        <v>#N/A</v>
      </c>
      <c r="EJ22" s="10" t="e">
        <f t="shared" si="64"/>
        <v>#N/A</v>
      </c>
    </row>
    <row r="23" spans="1:140" ht="15" x14ac:dyDescent="0.2">
      <c r="A23" s="1"/>
      <c r="B23" s="118" t="s">
        <v>113</v>
      </c>
      <c r="C23" s="114">
        <f>Tipy!A61</f>
        <v>58</v>
      </c>
      <c r="D23" s="109" t="str">
        <f>IF(Tipy!B61="","",Tipy!B61)</f>
        <v>Rajjum</v>
      </c>
      <c r="E23" s="110">
        <f t="shared" si="0"/>
        <v>340</v>
      </c>
      <c r="F23" s="105">
        <f>IF(ISBLANK(Výsledky!$I$3),"-",SUM(K23:P23,R23,T23:U23,W23,Y23:AA23,AC23,AE23,AG23,AI23:AK23,AN23:AO23,AS23:AT23,AV23:AW23,AZ23,BB23:BC23,BE23:BF23,BH23,BJ23,BL23:BN23,BP23,BR23:BS23))</f>
        <v>180</v>
      </c>
      <c r="G23" s="90">
        <f>IF(ISBLANK(Výsledky!$BF$3),"-",SUM(Q23,V23,X23,S23,AB23,AD23,AU23,BA23,BG23,BI23,BO23,BQ23,BU23))</f>
        <v>110</v>
      </c>
      <c r="H23" s="90" t="str">
        <f>IF(ISBLANK(Výsledky!$FG$3),"-",SUM(AF23,AH23,AM23,AP23,AR23,AX23))</f>
        <v>-</v>
      </c>
      <c r="I23" s="93" t="str">
        <f>IF(ISBLANK(Výsledky!$GW$3),"-",SUM(AL23,AQ23,AY23,BD23,BK23,BT23))</f>
        <v>-</v>
      </c>
      <c r="J23" s="95">
        <f>IF(ISBLANK(Výsledky!$I$3),"",Výsledky!I67)</f>
        <v>50</v>
      </c>
      <c r="K23" s="92">
        <f>IF(ISBLANK(Výsledky!$P$3),"",Výsledky!P67)</f>
        <v>20</v>
      </c>
      <c r="L23" s="92">
        <f>IF(ISBLANK(Výsledky!$W$3),"",Výsledky!W67)</f>
        <v>10</v>
      </c>
      <c r="M23" s="92">
        <f>IF(ISBLANK(Výsledky!$AD$3),"",Výsledky!AD67)</f>
        <v>20</v>
      </c>
      <c r="N23" s="92">
        <f>IF(ISBLANK(Výsledky!$AK$3),"",Výsledky!AK67)</f>
        <v>50</v>
      </c>
      <c r="O23" s="92">
        <f>IF(ISBLANK(Výsledky!$AR$3),"",Výsledky!AR67)</f>
        <v>30</v>
      </c>
      <c r="P23" s="92">
        <f>IF(ISBLANK(Výsledky!$AY$3),"",Výsledky!AY67)</f>
        <v>0</v>
      </c>
      <c r="Q23" s="92">
        <f>IF(ISBLANK(Výsledky!$BF$3),"",Výsledky!BF67)</f>
        <v>0</v>
      </c>
      <c r="R23" s="92" t="str">
        <f>IF(ISBLANK(Výsledky!$BM$3),"",Výsledky!BM67)</f>
        <v/>
      </c>
      <c r="S23" s="92">
        <f>IF(ISBLANK(Výsledky!$BT$3),"",Výsledky!BT67)</f>
        <v>20</v>
      </c>
      <c r="T23" s="92" t="str">
        <f>IF(ISBLANK(Výsledky!$CA$3),"",Výsledky!CA67)</f>
        <v/>
      </c>
      <c r="U23" s="92">
        <f>IF(ISBLANK(Výsledky!$CH$3),"",Výsledky!CH67)</f>
        <v>0</v>
      </c>
      <c r="V23" s="92">
        <f>IF(ISBLANK(Výsledky!$CO$3),"",Výsledky!CO67)</f>
        <v>50</v>
      </c>
      <c r="W23" s="92">
        <f>IF(ISBLANK(Výsledky!$CV$3),"",Výsledky!CV67)</f>
        <v>20</v>
      </c>
      <c r="X23" s="92">
        <f>IF(ISBLANK(Výsledky!$DC$3),"",Výsledky!DC67)</f>
        <v>40</v>
      </c>
      <c r="Y23" s="92">
        <f>IF(ISBLANK(Výsledky!$DJ$3),"",Výsledky!DJ67)</f>
        <v>0</v>
      </c>
      <c r="Z23" s="92">
        <f>IF(ISBLANK(Výsledky!$DQ$3),"",Výsledky!DQ67)</f>
        <v>30</v>
      </c>
      <c r="AA23" s="92">
        <f>IF(ISBLANK(Výsledky!$DX$3),"",Výsledky!DX67)</f>
        <v>0</v>
      </c>
      <c r="AB23" s="92" t="str">
        <f>IF(ISBLANK(Výsledky!$EE$3),"",Výsledky!EE67)</f>
        <v/>
      </c>
      <c r="AC23" s="92" t="str">
        <f>IF(ISBLANK(Výsledky!$EL$3),"",Výsledky!EL67)</f>
        <v/>
      </c>
      <c r="AD23" s="92" t="str">
        <f>IF(ISBLANK(Výsledky!$ES$3),"",Výsledky!ES67)</f>
        <v/>
      </c>
      <c r="AE23" s="92" t="str">
        <f>IF(ISBLANK(Výsledky!$EZ$3),"",Výsledky!EZ67)</f>
        <v/>
      </c>
      <c r="AF23" s="92" t="str">
        <f>IF(ISBLANK(Výsledky!$FG$3),"",Výsledky!FG67)</f>
        <v/>
      </c>
      <c r="AG23" s="92" t="str">
        <f>IF(ISBLANK(Výsledky!$FN$3),"",Výsledky!FN67)</f>
        <v/>
      </c>
      <c r="AH23" s="92" t="str">
        <f>IF(ISBLANK(Výsledky!$FU$3),"",Výsledky!FU67)</f>
        <v/>
      </c>
      <c r="AI23" s="92" t="str">
        <f>IF(ISBLANK(Výsledky!$GB$3),"",Výsledky!GB67)</f>
        <v/>
      </c>
      <c r="AJ23" s="92" t="str">
        <f>IF(ISBLANK(Výsledky!$GI$3),"",Výsledky!GI67)</f>
        <v/>
      </c>
      <c r="AK23" s="92" t="str">
        <f>IF(ISBLANK(Výsledky!$GP$3),"",Výsledky!GP67)</f>
        <v/>
      </c>
      <c r="AL23" s="92" t="str">
        <f>IF(ISBLANK(Výsledky!$GW$3),"",Výsledky!GW67)</f>
        <v/>
      </c>
      <c r="AM23" s="92" t="str">
        <f>IF(ISBLANK(Výsledky!$HD$3),"",Výsledky!HD67)</f>
        <v/>
      </c>
      <c r="AN23" s="92" t="str">
        <f>IF(ISBLANK(Výsledky!$HK$3),"",Výsledky!HK67)</f>
        <v/>
      </c>
      <c r="AO23" s="92" t="str">
        <f>IF(ISBLANK(Výsledky!$HR$3),"",Výsledky!HR67)</f>
        <v/>
      </c>
      <c r="AP23" s="92" t="str">
        <f>IF(ISBLANK(Výsledky!$HY$3),"",Výsledky!HY67)</f>
        <v/>
      </c>
      <c r="AQ23" s="92" t="str">
        <f>IF(ISBLANK(Výsledky!$IF$3),"",Výsledky!IF67)</f>
        <v/>
      </c>
      <c r="AR23" s="92" t="str">
        <f>IF(ISBLANK(Výsledky!$IM$3),"",Výsledky!IM67)</f>
        <v/>
      </c>
      <c r="AS23" s="92" t="str">
        <f>IF(ISBLANK(Výsledky!$IT$3),"",Výsledky!IT67)</f>
        <v/>
      </c>
      <c r="AT23" s="92" t="str">
        <f>IF(ISBLANK(Výsledky!$JA$3),"",Výsledky!JA67)</f>
        <v/>
      </c>
      <c r="AU23" s="92" t="str">
        <f>IF(ISBLANK(Výsledky!$JH$3),"",Výsledky!JH67)</f>
        <v/>
      </c>
      <c r="AV23" s="92" t="str">
        <f>IF(ISBLANK(Výsledky!$JO$3),"",Výsledky!JO67)</f>
        <v/>
      </c>
      <c r="AW23" s="92" t="str">
        <f>IF(ISBLANK(Výsledky!$JV$3),"",Výsledky!JV67)</f>
        <v/>
      </c>
      <c r="AX23" s="92" t="str">
        <f>IF(ISBLANK(Výsledky!$KC$3),"",Výsledky!KC67)</f>
        <v/>
      </c>
      <c r="AY23" s="92" t="str">
        <f>IF(ISBLANK(Výsledky!$KJ$3),"",Výsledky!KJ67)</f>
        <v/>
      </c>
      <c r="AZ23" s="92" t="str">
        <f>IF(ISBLANK(Výsledky!$KQ$3),"",Výsledky!KQ67)</f>
        <v/>
      </c>
      <c r="BA23" s="92" t="str">
        <f>IF(ISBLANK(Výsledky!$KX$3),"",Výsledky!KX67)</f>
        <v/>
      </c>
      <c r="BB23" s="92" t="str">
        <f>IF(ISBLANK(Výsledky!$LE$3),"",Výsledky!LE67)</f>
        <v/>
      </c>
      <c r="BC23" s="92" t="str">
        <f>IF(ISBLANK(Výsledky!$LL$3),"",Výsledky!LL67)</f>
        <v/>
      </c>
      <c r="BD23" s="92" t="str">
        <f>IF(ISBLANK(Výsledky!$LS$3),"",Výsledky!LS67)</f>
        <v/>
      </c>
      <c r="BE23" s="92" t="str">
        <f>IF(ISBLANK(Výsledky!$LZ$3),"",Výsledky!LZ67)</f>
        <v/>
      </c>
      <c r="BF23" s="92" t="str">
        <f>IF(ISBLANK(Výsledky!$MG$3),"",Výsledky!MG67)</f>
        <v/>
      </c>
      <c r="BG23" s="92" t="str">
        <f>IF(ISBLANK(Výsledky!$MN$3),"",Výsledky!MN67)</f>
        <v/>
      </c>
      <c r="BH23" s="92" t="str">
        <f>IF(ISBLANK(Výsledky!$MU$3),"",Výsledky!MU67)</f>
        <v/>
      </c>
      <c r="BI23" s="92" t="str">
        <f>IF(ISBLANK(Výsledky!$NB$3),"",Výsledky!NB67)</f>
        <v/>
      </c>
      <c r="BJ23" s="92" t="str">
        <f>IF(ISBLANK(Výsledky!$NI$3),"",Výsledky!NI67)</f>
        <v/>
      </c>
      <c r="BK23" s="92" t="str">
        <f>IF(ISBLANK(Výsledky!$NP$3),"",Výsledky!NP67)</f>
        <v/>
      </c>
      <c r="BL23" s="92" t="str">
        <f>IF(ISBLANK(Výsledky!$NW$3),"",Výsledky!NW67)</f>
        <v/>
      </c>
      <c r="BM23" s="92" t="str">
        <f>IF(ISBLANK(Výsledky!$OD$3),"",Výsledky!OD67)</f>
        <v/>
      </c>
      <c r="BN23" s="92" t="str">
        <f>IF(ISBLANK(Výsledky!$OK$3),"",Výsledky!OK67)</f>
        <v/>
      </c>
      <c r="BO23" s="92" t="str">
        <f>IF(ISBLANK(Výsledky!$OR$3),"",Výsledky!OR67)</f>
        <v/>
      </c>
      <c r="BP23" s="92" t="str">
        <f>IF(ISBLANK(Výsledky!$OY$3),"",Výsledky!OY67)</f>
        <v/>
      </c>
      <c r="BQ23" s="92" t="str">
        <f>IF(ISBLANK(Výsledky!$PF$3),"",Výsledky!PF67)</f>
        <v/>
      </c>
      <c r="BR23" s="92" t="str">
        <f>IF(ISBLANK(Výsledky!$PM$3),"",Výsledky!PM67)</f>
        <v/>
      </c>
      <c r="BS23" s="92" t="str">
        <f>IF(ISBLANK(Výsledky!$PT$3),"",Výsledky!PT67)</f>
        <v/>
      </c>
      <c r="BT23" s="92" t="str">
        <f>IF(ISBLANK(Výsledky!$QA$3),"",Výsledky!QA67)</f>
        <v/>
      </c>
      <c r="BU23" s="96" t="str">
        <f>IF(ISBLANK(Výsledky!$QH$3),"",Výsledky!QH67)</f>
        <v/>
      </c>
      <c r="BV23" s="8"/>
      <c r="BW23" s="11"/>
      <c r="BX23" s="12" t="str">
        <f>IF(Tipy!B26="","",Tipy!B26)</f>
        <v>Jaroslav95</v>
      </c>
      <c r="BY23" s="10">
        <f t="shared" si="1"/>
        <v>30</v>
      </c>
      <c r="BZ23" s="10">
        <f t="shared" si="2"/>
        <v>20</v>
      </c>
      <c r="CA23" s="10">
        <f t="shared" si="3"/>
        <v>25</v>
      </c>
      <c r="CB23" s="10">
        <f t="shared" si="4"/>
        <v>19</v>
      </c>
      <c r="CC23" s="10">
        <f t="shared" si="5"/>
        <v>22</v>
      </c>
      <c r="CD23" s="10">
        <f t="shared" si="6"/>
        <v>28</v>
      </c>
      <c r="CE23" s="10">
        <f t="shared" si="7"/>
        <v>29</v>
      </c>
      <c r="CF23" s="10">
        <f t="shared" si="8"/>
        <v>33</v>
      </c>
      <c r="CG23" s="10" t="e">
        <f t="shared" si="9"/>
        <v>#N/A</v>
      </c>
      <c r="CH23" s="10" t="e">
        <f t="shared" si="10"/>
        <v>#N/A</v>
      </c>
      <c r="CI23" s="10" t="e">
        <f t="shared" si="11"/>
        <v>#N/A</v>
      </c>
      <c r="CJ23" s="10" t="e">
        <f t="shared" si="12"/>
        <v>#N/A</v>
      </c>
      <c r="CK23" s="10" t="e">
        <f t="shared" si="13"/>
        <v>#N/A</v>
      </c>
      <c r="CL23" s="10" t="e">
        <f t="shared" si="14"/>
        <v>#N/A</v>
      </c>
      <c r="CM23" s="10" t="e">
        <f t="shared" si="15"/>
        <v>#N/A</v>
      </c>
      <c r="CN23" s="10" t="e">
        <f t="shared" si="16"/>
        <v>#N/A</v>
      </c>
      <c r="CO23" s="10" t="e">
        <f t="shared" si="17"/>
        <v>#N/A</v>
      </c>
      <c r="CP23" s="10" t="e">
        <f t="shared" si="18"/>
        <v>#N/A</v>
      </c>
      <c r="CQ23" s="10" t="e">
        <f t="shared" si="19"/>
        <v>#N/A</v>
      </c>
      <c r="CR23" s="10" t="e">
        <f t="shared" si="20"/>
        <v>#N/A</v>
      </c>
      <c r="CS23" s="10" t="e">
        <f t="shared" si="21"/>
        <v>#N/A</v>
      </c>
      <c r="CT23" s="10" t="e">
        <f t="shared" si="22"/>
        <v>#N/A</v>
      </c>
      <c r="CU23" s="10" t="e">
        <f t="shared" si="23"/>
        <v>#N/A</v>
      </c>
      <c r="CV23" s="10" t="e">
        <f t="shared" si="24"/>
        <v>#N/A</v>
      </c>
      <c r="CW23" s="10" t="e">
        <f t="shared" si="25"/>
        <v>#N/A</v>
      </c>
      <c r="CX23" s="10" t="e">
        <f t="shared" si="26"/>
        <v>#N/A</v>
      </c>
      <c r="CY23" s="10" t="e">
        <f t="shared" si="27"/>
        <v>#N/A</v>
      </c>
      <c r="CZ23" s="10" t="e">
        <f t="shared" si="28"/>
        <v>#N/A</v>
      </c>
      <c r="DA23" s="10" t="e">
        <f t="shared" si="29"/>
        <v>#N/A</v>
      </c>
      <c r="DB23" s="10" t="e">
        <f t="shared" si="30"/>
        <v>#N/A</v>
      </c>
      <c r="DC23" s="10" t="e">
        <f t="shared" si="31"/>
        <v>#N/A</v>
      </c>
      <c r="DD23" s="10" t="e">
        <f t="shared" si="32"/>
        <v>#N/A</v>
      </c>
      <c r="DE23" s="10" t="e">
        <f t="shared" si="33"/>
        <v>#N/A</v>
      </c>
      <c r="DF23" s="10" t="e">
        <f t="shared" si="34"/>
        <v>#N/A</v>
      </c>
      <c r="DG23" s="10" t="e">
        <f t="shared" si="35"/>
        <v>#N/A</v>
      </c>
      <c r="DH23" s="10" t="e">
        <f t="shared" si="36"/>
        <v>#N/A</v>
      </c>
      <c r="DI23" s="10" t="e">
        <f t="shared" si="37"/>
        <v>#N/A</v>
      </c>
      <c r="DJ23" s="10" t="e">
        <f t="shared" si="38"/>
        <v>#N/A</v>
      </c>
      <c r="DK23" s="10" t="e">
        <f t="shared" si="39"/>
        <v>#N/A</v>
      </c>
      <c r="DL23" s="10" t="e">
        <f t="shared" si="40"/>
        <v>#N/A</v>
      </c>
      <c r="DM23" s="10" t="e">
        <f t="shared" si="41"/>
        <v>#N/A</v>
      </c>
      <c r="DN23" s="10" t="e">
        <f t="shared" si="42"/>
        <v>#N/A</v>
      </c>
      <c r="DO23" s="10" t="e">
        <f t="shared" si="43"/>
        <v>#N/A</v>
      </c>
      <c r="DP23" s="10" t="e">
        <f t="shared" si="44"/>
        <v>#N/A</v>
      </c>
      <c r="DQ23" s="10" t="e">
        <f t="shared" si="45"/>
        <v>#N/A</v>
      </c>
      <c r="DR23" s="10" t="e">
        <f t="shared" si="46"/>
        <v>#N/A</v>
      </c>
      <c r="DS23" s="10" t="e">
        <f t="shared" si="47"/>
        <v>#N/A</v>
      </c>
      <c r="DT23" s="10" t="e">
        <f t="shared" si="48"/>
        <v>#N/A</v>
      </c>
      <c r="DU23" s="10" t="e">
        <f t="shared" si="49"/>
        <v>#N/A</v>
      </c>
      <c r="DV23" s="10" t="e">
        <f t="shared" si="50"/>
        <v>#N/A</v>
      </c>
      <c r="DW23" s="10" t="e">
        <f t="shared" si="51"/>
        <v>#N/A</v>
      </c>
      <c r="DX23" s="10" t="e">
        <f t="shared" si="52"/>
        <v>#N/A</v>
      </c>
      <c r="DY23" s="10" t="e">
        <f t="shared" si="53"/>
        <v>#N/A</v>
      </c>
      <c r="DZ23" s="10" t="e">
        <f t="shared" si="54"/>
        <v>#N/A</v>
      </c>
      <c r="EA23" s="10" t="e">
        <f t="shared" si="55"/>
        <v>#N/A</v>
      </c>
      <c r="EB23" s="10" t="e">
        <f t="shared" si="56"/>
        <v>#N/A</v>
      </c>
      <c r="EC23" s="10" t="e">
        <f t="shared" si="57"/>
        <v>#N/A</v>
      </c>
      <c r="ED23" s="10" t="e">
        <f t="shared" si="58"/>
        <v>#N/A</v>
      </c>
      <c r="EE23" s="10" t="e">
        <f t="shared" si="59"/>
        <v>#N/A</v>
      </c>
      <c r="EF23" s="10" t="e">
        <f t="shared" si="60"/>
        <v>#N/A</v>
      </c>
      <c r="EG23" s="10" t="e">
        <f t="shared" si="61"/>
        <v>#N/A</v>
      </c>
      <c r="EH23" s="10" t="e">
        <f t="shared" si="62"/>
        <v>#N/A</v>
      </c>
      <c r="EI23" s="10" t="e">
        <f t="shared" si="63"/>
        <v>#N/A</v>
      </c>
      <c r="EJ23" s="10" t="e">
        <f t="shared" si="64"/>
        <v>#N/A</v>
      </c>
    </row>
    <row r="24" spans="1:140" ht="15" x14ac:dyDescent="0.2">
      <c r="A24" s="1"/>
      <c r="B24" s="118" t="s">
        <v>114</v>
      </c>
      <c r="C24" s="114">
        <f>Tipy!A77</f>
        <v>52</v>
      </c>
      <c r="D24" s="109" t="str">
        <f>IF(Tipy!B77="","",Tipy!B77)</f>
        <v>Viliam Virgala</v>
      </c>
      <c r="E24" s="110">
        <f t="shared" si="0"/>
        <v>330</v>
      </c>
      <c r="F24" s="105">
        <f>IF(ISBLANK(Výsledky!$I$3),"-",SUM(K24:P24,R24,T24:U24,W24,Y24:AA24,AC24,AE24,AG24,AI24:AK24,AN24:AO24,AS24:AT24,AV24:AW24,AZ24,BB24:BC24,BE24:BF24,BH24,BJ24,BL24:BN24,BP24,BR24:BS24))</f>
        <v>170</v>
      </c>
      <c r="G24" s="90">
        <f>IF(ISBLANK(Výsledky!$BF$3),"-",SUM(Q24,V24,X24,S24,AB24,AD24,AU24,BA24,BG24,BI24,BO24,BQ24,BU24))</f>
        <v>140</v>
      </c>
      <c r="H24" s="90" t="str">
        <f>IF(ISBLANK(Výsledky!$FG$3),"-",SUM(AF24,AH24,AM24,AP24,AR24,AX24))</f>
        <v>-</v>
      </c>
      <c r="I24" s="93" t="str">
        <f>IF(ISBLANK(Výsledky!$GW$3),"-",SUM(AL24,AQ24,AY24,BD24,BK24,BT24))</f>
        <v>-</v>
      </c>
      <c r="J24" s="95">
        <f>IF(ISBLANK(Výsledky!$I$3),"",Výsledky!I83)</f>
        <v>20</v>
      </c>
      <c r="K24" s="92">
        <f>IF(ISBLANK(Výsledky!$P$3),"",Výsledky!P83)</f>
        <v>20</v>
      </c>
      <c r="L24" s="92">
        <f>IF(ISBLANK(Výsledky!$W$3),"",Výsledky!W83)</f>
        <v>0</v>
      </c>
      <c r="M24" s="92">
        <f>IF(ISBLANK(Výsledky!$AD$3),"",Výsledky!AD83)</f>
        <v>0</v>
      </c>
      <c r="N24" s="92">
        <f>IF(ISBLANK(Výsledky!$AK$3),"",Výsledky!AK83)</f>
        <v>40</v>
      </c>
      <c r="O24" s="92">
        <f>IF(ISBLANK(Výsledky!$AR$3),"",Výsledky!AR83)</f>
        <v>60</v>
      </c>
      <c r="P24" s="92">
        <f>IF(ISBLANK(Výsledky!$AY$3),"",Výsledky!AY83)</f>
        <v>0</v>
      </c>
      <c r="Q24" s="92">
        <f>IF(ISBLANK(Výsledky!$BF$3),"",Výsledky!BF83)</f>
        <v>0</v>
      </c>
      <c r="R24" s="92" t="str">
        <f>IF(ISBLANK(Výsledky!$BM$3),"",Výsledky!BM83)</f>
        <v/>
      </c>
      <c r="S24" s="92">
        <f>IF(ISBLANK(Výsledky!$BT$3),"",Výsledky!BT83)</f>
        <v>30</v>
      </c>
      <c r="T24" s="92" t="str">
        <f>IF(ISBLANK(Výsledky!$CA$3),"",Výsledky!CA83)</f>
        <v/>
      </c>
      <c r="U24" s="92">
        <f>IF(ISBLANK(Výsledky!$CH$3),"",Výsledky!CH83)</f>
        <v>0</v>
      </c>
      <c r="V24" s="92">
        <f>IF(ISBLANK(Výsledky!$CO$3),"",Výsledky!CO83)</f>
        <v>60</v>
      </c>
      <c r="W24" s="92">
        <f>IF(ISBLANK(Výsledky!$CV$3),"",Výsledky!CV83)</f>
        <v>0</v>
      </c>
      <c r="X24" s="92">
        <f>IF(ISBLANK(Výsledky!$DC$3),"",Výsledky!DC83)</f>
        <v>50</v>
      </c>
      <c r="Y24" s="92">
        <f>IF(ISBLANK(Výsledky!$DJ$3),"",Výsledky!DJ83)</f>
        <v>20</v>
      </c>
      <c r="Z24" s="92">
        <f>IF(ISBLANK(Výsledky!$DQ$3),"",Výsledky!DQ83)</f>
        <v>30</v>
      </c>
      <c r="AA24" s="92">
        <f>IF(ISBLANK(Výsledky!$DX$3),"",Výsledky!DX83)</f>
        <v>0</v>
      </c>
      <c r="AB24" s="92" t="str">
        <f>IF(ISBLANK(Výsledky!$EE$3),"",Výsledky!EE83)</f>
        <v/>
      </c>
      <c r="AC24" s="92" t="str">
        <f>IF(ISBLANK(Výsledky!$EL$3),"",Výsledky!EL83)</f>
        <v/>
      </c>
      <c r="AD24" s="92" t="str">
        <f>IF(ISBLANK(Výsledky!$ES$3),"",Výsledky!ES83)</f>
        <v/>
      </c>
      <c r="AE24" s="92" t="str">
        <f>IF(ISBLANK(Výsledky!$EZ$3),"",Výsledky!EZ83)</f>
        <v/>
      </c>
      <c r="AF24" s="92" t="str">
        <f>IF(ISBLANK(Výsledky!$FG$3),"",Výsledky!FG83)</f>
        <v/>
      </c>
      <c r="AG24" s="92" t="str">
        <f>IF(ISBLANK(Výsledky!$FN$3),"",Výsledky!FN83)</f>
        <v/>
      </c>
      <c r="AH24" s="92" t="str">
        <f>IF(ISBLANK(Výsledky!$FU$3),"",Výsledky!FU83)</f>
        <v/>
      </c>
      <c r="AI24" s="92" t="str">
        <f>IF(ISBLANK(Výsledky!$GB$3),"",Výsledky!GB83)</f>
        <v/>
      </c>
      <c r="AJ24" s="92" t="str">
        <f>IF(ISBLANK(Výsledky!$GI$3),"",Výsledky!GI83)</f>
        <v/>
      </c>
      <c r="AK24" s="92" t="str">
        <f>IF(ISBLANK(Výsledky!$GP$3),"",Výsledky!GP83)</f>
        <v/>
      </c>
      <c r="AL24" s="92" t="str">
        <f>IF(ISBLANK(Výsledky!$GW$3),"",Výsledky!GW83)</f>
        <v/>
      </c>
      <c r="AM24" s="92" t="str">
        <f>IF(ISBLANK(Výsledky!$HD$3),"",Výsledky!HD83)</f>
        <v/>
      </c>
      <c r="AN24" s="92" t="str">
        <f>IF(ISBLANK(Výsledky!$HK$3),"",Výsledky!HK83)</f>
        <v/>
      </c>
      <c r="AO24" s="92" t="str">
        <f>IF(ISBLANK(Výsledky!$HR$3),"",Výsledky!HR83)</f>
        <v/>
      </c>
      <c r="AP24" s="92" t="str">
        <f>IF(ISBLANK(Výsledky!$HY$3),"",Výsledky!HY83)</f>
        <v/>
      </c>
      <c r="AQ24" s="92" t="str">
        <f>IF(ISBLANK(Výsledky!$IF$3),"",Výsledky!IF83)</f>
        <v/>
      </c>
      <c r="AR24" s="92" t="str">
        <f>IF(ISBLANK(Výsledky!$IM$3),"",Výsledky!IM83)</f>
        <v/>
      </c>
      <c r="AS24" s="92" t="str">
        <f>IF(ISBLANK(Výsledky!$IT$3),"",Výsledky!IT83)</f>
        <v/>
      </c>
      <c r="AT24" s="92" t="str">
        <f>IF(ISBLANK(Výsledky!$JA$3),"",Výsledky!JA83)</f>
        <v/>
      </c>
      <c r="AU24" s="92" t="str">
        <f>IF(ISBLANK(Výsledky!$JH$3),"",Výsledky!JH83)</f>
        <v/>
      </c>
      <c r="AV24" s="92" t="str">
        <f>IF(ISBLANK(Výsledky!$JO$3),"",Výsledky!JO83)</f>
        <v/>
      </c>
      <c r="AW24" s="92" t="str">
        <f>IF(ISBLANK(Výsledky!$JV$3),"",Výsledky!JV83)</f>
        <v/>
      </c>
      <c r="AX24" s="92" t="str">
        <f>IF(ISBLANK(Výsledky!$KC$3),"",Výsledky!KC83)</f>
        <v/>
      </c>
      <c r="AY24" s="92" t="str">
        <f>IF(ISBLANK(Výsledky!$KJ$3),"",Výsledky!KJ83)</f>
        <v/>
      </c>
      <c r="AZ24" s="92" t="str">
        <f>IF(ISBLANK(Výsledky!$KQ$3),"",Výsledky!KQ83)</f>
        <v/>
      </c>
      <c r="BA24" s="92" t="str">
        <f>IF(ISBLANK(Výsledky!$KX$3),"",Výsledky!KX83)</f>
        <v/>
      </c>
      <c r="BB24" s="92" t="str">
        <f>IF(ISBLANK(Výsledky!$LE$3),"",Výsledky!LE83)</f>
        <v/>
      </c>
      <c r="BC24" s="92" t="str">
        <f>IF(ISBLANK(Výsledky!$LL$3),"",Výsledky!LL83)</f>
        <v/>
      </c>
      <c r="BD24" s="92" t="str">
        <f>IF(ISBLANK(Výsledky!$LS$3),"",Výsledky!LS83)</f>
        <v/>
      </c>
      <c r="BE24" s="92" t="str">
        <f>IF(ISBLANK(Výsledky!$LZ$3),"",Výsledky!LZ83)</f>
        <v/>
      </c>
      <c r="BF24" s="92" t="str">
        <f>IF(ISBLANK(Výsledky!$MG$3),"",Výsledky!MG83)</f>
        <v/>
      </c>
      <c r="BG24" s="92" t="str">
        <f>IF(ISBLANK(Výsledky!$MN$3),"",Výsledky!MN83)</f>
        <v/>
      </c>
      <c r="BH24" s="92" t="str">
        <f>IF(ISBLANK(Výsledky!$MU$3),"",Výsledky!MU83)</f>
        <v/>
      </c>
      <c r="BI24" s="92" t="str">
        <f>IF(ISBLANK(Výsledky!$NB$3),"",Výsledky!NB83)</f>
        <v/>
      </c>
      <c r="BJ24" s="92" t="str">
        <f>IF(ISBLANK(Výsledky!$NI$3),"",Výsledky!NI83)</f>
        <v/>
      </c>
      <c r="BK24" s="92" t="str">
        <f>IF(ISBLANK(Výsledky!$NP$3),"",Výsledky!NP83)</f>
        <v/>
      </c>
      <c r="BL24" s="92" t="str">
        <f>IF(ISBLANK(Výsledky!$NW$3),"",Výsledky!NW83)</f>
        <v/>
      </c>
      <c r="BM24" s="92" t="str">
        <f>IF(ISBLANK(Výsledky!$OD$3),"",Výsledky!OD83)</f>
        <v/>
      </c>
      <c r="BN24" s="92" t="str">
        <f>IF(ISBLANK(Výsledky!$OK$3),"",Výsledky!OK83)</f>
        <v/>
      </c>
      <c r="BO24" s="92" t="str">
        <f>IF(ISBLANK(Výsledky!$OR$3),"",Výsledky!OR83)</f>
        <v/>
      </c>
      <c r="BP24" s="92" t="str">
        <f>IF(ISBLANK(Výsledky!$OY$3),"",Výsledky!OY83)</f>
        <v/>
      </c>
      <c r="BQ24" s="92" t="str">
        <f>IF(ISBLANK(Výsledky!$PF$3),"",Výsledky!PF83)</f>
        <v/>
      </c>
      <c r="BR24" s="92" t="str">
        <f>IF(ISBLANK(Výsledky!$PM$3),"",Výsledky!PM83)</f>
        <v/>
      </c>
      <c r="BS24" s="92" t="str">
        <f>IF(ISBLANK(Výsledky!$PT$3),"",Výsledky!PT83)</f>
        <v/>
      </c>
      <c r="BT24" s="92" t="str">
        <f>IF(ISBLANK(Výsledky!$QA$3),"",Výsledky!QA83)</f>
        <v/>
      </c>
      <c r="BU24" s="96" t="str">
        <f>IF(ISBLANK(Výsledky!$QH$3),"",Výsledky!QH83)</f>
        <v/>
      </c>
      <c r="BV24" s="8"/>
      <c r="BW24" s="11"/>
      <c r="BX24" s="12" t="str">
        <f>IF(Tipy!B27="","",Tipy!B27)</f>
        <v>Jason Giambi</v>
      </c>
      <c r="BY24" s="10">
        <f t="shared" si="1"/>
        <v>61</v>
      </c>
      <c r="BZ24" s="10">
        <f t="shared" si="2"/>
        <v>49</v>
      </c>
      <c r="CA24" s="10">
        <f t="shared" si="3"/>
        <v>52</v>
      </c>
      <c r="CB24" s="10">
        <f t="shared" si="4"/>
        <v>47</v>
      </c>
      <c r="CC24" s="10">
        <f t="shared" si="5"/>
        <v>63</v>
      </c>
      <c r="CD24" s="10">
        <f t="shared" si="6"/>
        <v>63</v>
      </c>
      <c r="CE24" s="10">
        <f t="shared" si="7"/>
        <v>63</v>
      </c>
      <c r="CF24" s="10">
        <f t="shared" si="8"/>
        <v>64</v>
      </c>
      <c r="CG24" s="10" t="e">
        <f t="shared" si="9"/>
        <v>#N/A</v>
      </c>
      <c r="CH24" s="10" t="e">
        <f t="shared" si="10"/>
        <v>#N/A</v>
      </c>
      <c r="CI24" s="10" t="e">
        <f t="shared" si="11"/>
        <v>#N/A</v>
      </c>
      <c r="CJ24" s="10" t="e">
        <f t="shared" si="12"/>
        <v>#N/A</v>
      </c>
      <c r="CK24" s="10" t="e">
        <f t="shared" si="13"/>
        <v>#N/A</v>
      </c>
      <c r="CL24" s="10" t="e">
        <f t="shared" si="14"/>
        <v>#N/A</v>
      </c>
      <c r="CM24" s="10" t="e">
        <f t="shared" si="15"/>
        <v>#N/A</v>
      </c>
      <c r="CN24" s="10" t="e">
        <f t="shared" si="16"/>
        <v>#N/A</v>
      </c>
      <c r="CO24" s="10" t="e">
        <f t="shared" si="17"/>
        <v>#N/A</v>
      </c>
      <c r="CP24" s="10" t="e">
        <f t="shared" si="18"/>
        <v>#N/A</v>
      </c>
      <c r="CQ24" s="10" t="e">
        <f t="shared" si="19"/>
        <v>#N/A</v>
      </c>
      <c r="CR24" s="10" t="e">
        <f t="shared" si="20"/>
        <v>#N/A</v>
      </c>
      <c r="CS24" s="10" t="e">
        <f t="shared" si="21"/>
        <v>#N/A</v>
      </c>
      <c r="CT24" s="10" t="e">
        <f t="shared" si="22"/>
        <v>#N/A</v>
      </c>
      <c r="CU24" s="10" t="e">
        <f t="shared" si="23"/>
        <v>#N/A</v>
      </c>
      <c r="CV24" s="10" t="e">
        <f t="shared" si="24"/>
        <v>#N/A</v>
      </c>
      <c r="CW24" s="10" t="e">
        <f t="shared" si="25"/>
        <v>#N/A</v>
      </c>
      <c r="CX24" s="10" t="e">
        <f t="shared" si="26"/>
        <v>#N/A</v>
      </c>
      <c r="CY24" s="10" t="e">
        <f t="shared" si="27"/>
        <v>#N/A</v>
      </c>
      <c r="CZ24" s="10" t="e">
        <f t="shared" si="28"/>
        <v>#N/A</v>
      </c>
      <c r="DA24" s="10" t="e">
        <f t="shared" si="29"/>
        <v>#N/A</v>
      </c>
      <c r="DB24" s="10" t="e">
        <f t="shared" si="30"/>
        <v>#N/A</v>
      </c>
      <c r="DC24" s="10" t="e">
        <f t="shared" si="31"/>
        <v>#N/A</v>
      </c>
      <c r="DD24" s="10" t="e">
        <f t="shared" si="32"/>
        <v>#N/A</v>
      </c>
      <c r="DE24" s="10" t="e">
        <f t="shared" si="33"/>
        <v>#N/A</v>
      </c>
      <c r="DF24" s="10" t="e">
        <f t="shared" si="34"/>
        <v>#N/A</v>
      </c>
      <c r="DG24" s="10" t="e">
        <f t="shared" si="35"/>
        <v>#N/A</v>
      </c>
      <c r="DH24" s="10" t="e">
        <f t="shared" si="36"/>
        <v>#N/A</v>
      </c>
      <c r="DI24" s="10" t="e">
        <f t="shared" si="37"/>
        <v>#N/A</v>
      </c>
      <c r="DJ24" s="10" t="e">
        <f t="shared" si="38"/>
        <v>#N/A</v>
      </c>
      <c r="DK24" s="10" t="e">
        <f t="shared" si="39"/>
        <v>#N/A</v>
      </c>
      <c r="DL24" s="10" t="e">
        <f t="shared" si="40"/>
        <v>#N/A</v>
      </c>
      <c r="DM24" s="10" t="e">
        <f t="shared" si="41"/>
        <v>#N/A</v>
      </c>
      <c r="DN24" s="10" t="e">
        <f t="shared" si="42"/>
        <v>#N/A</v>
      </c>
      <c r="DO24" s="10" t="e">
        <f t="shared" si="43"/>
        <v>#N/A</v>
      </c>
      <c r="DP24" s="10" t="e">
        <f t="shared" si="44"/>
        <v>#N/A</v>
      </c>
      <c r="DQ24" s="10" t="e">
        <f t="shared" si="45"/>
        <v>#N/A</v>
      </c>
      <c r="DR24" s="10" t="e">
        <f t="shared" si="46"/>
        <v>#N/A</v>
      </c>
      <c r="DS24" s="10" t="e">
        <f t="shared" si="47"/>
        <v>#N/A</v>
      </c>
      <c r="DT24" s="10" t="e">
        <f t="shared" si="48"/>
        <v>#N/A</v>
      </c>
      <c r="DU24" s="10" t="e">
        <f t="shared" si="49"/>
        <v>#N/A</v>
      </c>
      <c r="DV24" s="10" t="e">
        <f t="shared" si="50"/>
        <v>#N/A</v>
      </c>
      <c r="DW24" s="10" t="e">
        <f t="shared" si="51"/>
        <v>#N/A</v>
      </c>
      <c r="DX24" s="10" t="e">
        <f t="shared" si="52"/>
        <v>#N/A</v>
      </c>
      <c r="DY24" s="10" t="e">
        <f t="shared" si="53"/>
        <v>#N/A</v>
      </c>
      <c r="DZ24" s="10" t="e">
        <f t="shared" si="54"/>
        <v>#N/A</v>
      </c>
      <c r="EA24" s="10" t="e">
        <f t="shared" si="55"/>
        <v>#N/A</v>
      </c>
      <c r="EB24" s="10" t="e">
        <f t="shared" si="56"/>
        <v>#N/A</v>
      </c>
      <c r="EC24" s="10" t="e">
        <f t="shared" si="57"/>
        <v>#N/A</v>
      </c>
      <c r="ED24" s="10" t="e">
        <f t="shared" si="58"/>
        <v>#N/A</v>
      </c>
      <c r="EE24" s="10" t="e">
        <f t="shared" si="59"/>
        <v>#N/A</v>
      </c>
      <c r="EF24" s="10" t="e">
        <f t="shared" si="60"/>
        <v>#N/A</v>
      </c>
      <c r="EG24" s="10" t="e">
        <f t="shared" si="61"/>
        <v>#N/A</v>
      </c>
      <c r="EH24" s="10" t="e">
        <f t="shared" si="62"/>
        <v>#N/A</v>
      </c>
      <c r="EI24" s="10" t="e">
        <f t="shared" si="63"/>
        <v>#N/A</v>
      </c>
      <c r="EJ24" s="10" t="e">
        <f t="shared" si="64"/>
        <v>#N/A</v>
      </c>
    </row>
    <row r="25" spans="1:140" ht="15" x14ac:dyDescent="0.2">
      <c r="A25" s="1"/>
      <c r="B25" s="118" t="s">
        <v>115</v>
      </c>
      <c r="C25" s="114">
        <f>Tipy!A56</f>
        <v>62</v>
      </c>
      <c r="D25" s="109" t="str">
        <f>IF(Tipy!B56="","",Tipy!B56)</f>
        <v>Peter Bajči</v>
      </c>
      <c r="E25" s="110">
        <f t="shared" si="0"/>
        <v>330</v>
      </c>
      <c r="F25" s="105">
        <f>IF(ISBLANK(Výsledky!$I$3),"-",SUM(K25:P25,R25,T25:U25,W25,Y25:AA25,AC25,AE25,AG25,AI25:AK25,AN25:AO25,AS25:AT25,AV25:AW25,AZ25,BB25:BC25,BE25:BF25,BH25,BJ25,BL25:BN25,BP25,BR25:BS25))</f>
        <v>210</v>
      </c>
      <c r="G25" s="90">
        <f>IF(ISBLANK(Výsledky!$BF$3),"-",SUM(Q25,V25,X25,S25,AB25,AD25,AU25,BA25,BG25,BI25,BO25,BQ25,BU25))</f>
        <v>50</v>
      </c>
      <c r="H25" s="90" t="str">
        <f>IF(ISBLANK(Výsledky!$FG$3),"-",SUM(AF25,AH25,AM25,AP25,AR25,AX25))</f>
        <v>-</v>
      </c>
      <c r="I25" s="93" t="str">
        <f>IF(ISBLANK(Výsledky!$GW$3),"-",SUM(AL25,AQ25,AY25,BD25,BK25,BT25))</f>
        <v>-</v>
      </c>
      <c r="J25" s="95">
        <f>IF(ISBLANK(Výsledky!$I$3),"",Výsledky!I62)</f>
        <v>70</v>
      </c>
      <c r="K25" s="92">
        <f>IF(ISBLANK(Výsledky!$P$3),"",Výsledky!P62)</f>
        <v>40</v>
      </c>
      <c r="L25" s="92">
        <f>IF(ISBLANK(Výsledky!$W$3),"",Výsledky!W62)</f>
        <v>10</v>
      </c>
      <c r="M25" s="92">
        <f>IF(ISBLANK(Výsledky!$AD$3),"",Výsledky!AD62)</f>
        <v>20</v>
      </c>
      <c r="N25" s="92" t="str">
        <f>IF(ISBLANK(Výsledky!$AK$3),"",Výsledky!AK62)</f>
        <v>-</v>
      </c>
      <c r="O25" s="92">
        <f>IF(ISBLANK(Výsledky!$AR$3),"",Výsledky!AR62)</f>
        <v>50</v>
      </c>
      <c r="P25" s="92">
        <f>IF(ISBLANK(Výsledky!$AY$3),"",Výsledky!AY62)</f>
        <v>0</v>
      </c>
      <c r="Q25" s="92">
        <f>IF(ISBLANK(Výsledky!$BF$3),"",Výsledky!BF62)</f>
        <v>0</v>
      </c>
      <c r="R25" s="92" t="str">
        <f>IF(ISBLANK(Výsledky!$BM$3),"",Výsledky!BM62)</f>
        <v/>
      </c>
      <c r="S25" s="92">
        <f>IF(ISBLANK(Výsledky!$BT$3),"",Výsledky!BT62)</f>
        <v>0</v>
      </c>
      <c r="T25" s="92" t="str">
        <f>IF(ISBLANK(Výsledky!$CA$3),"",Výsledky!CA62)</f>
        <v/>
      </c>
      <c r="U25" s="92">
        <f>IF(ISBLANK(Výsledky!$CH$3),"",Výsledky!CH62)</f>
        <v>40</v>
      </c>
      <c r="V25" s="92">
        <f>IF(ISBLANK(Výsledky!$CO$3),"",Výsledky!CO62)</f>
        <v>50</v>
      </c>
      <c r="W25" s="92">
        <f>IF(ISBLANK(Výsledky!$CV$3),"",Výsledky!CV62)</f>
        <v>30</v>
      </c>
      <c r="X25" s="92" t="str">
        <f>IF(ISBLANK(Výsledky!$DC$3),"",Výsledky!DC62)</f>
        <v>-</v>
      </c>
      <c r="Y25" s="92">
        <f>IF(ISBLANK(Výsledky!$DJ$3),"",Výsledky!DJ62)</f>
        <v>0</v>
      </c>
      <c r="Z25" s="92">
        <f>IF(ISBLANK(Výsledky!$DQ$3),"",Výsledky!DQ62)</f>
        <v>20</v>
      </c>
      <c r="AA25" s="92">
        <f>IF(ISBLANK(Výsledky!$DX$3),"",Výsledky!DX62)</f>
        <v>0</v>
      </c>
      <c r="AB25" s="92" t="str">
        <f>IF(ISBLANK(Výsledky!$EE$3),"",Výsledky!EE62)</f>
        <v/>
      </c>
      <c r="AC25" s="92" t="str">
        <f>IF(ISBLANK(Výsledky!$EL$3),"",Výsledky!EL62)</f>
        <v/>
      </c>
      <c r="AD25" s="92" t="str">
        <f>IF(ISBLANK(Výsledky!$ES$3),"",Výsledky!ES62)</f>
        <v/>
      </c>
      <c r="AE25" s="92" t="str">
        <f>IF(ISBLANK(Výsledky!$EZ$3),"",Výsledky!EZ62)</f>
        <v/>
      </c>
      <c r="AF25" s="92" t="str">
        <f>IF(ISBLANK(Výsledky!$FG$3),"",Výsledky!FG62)</f>
        <v/>
      </c>
      <c r="AG25" s="92" t="str">
        <f>IF(ISBLANK(Výsledky!$FN$3),"",Výsledky!FN62)</f>
        <v/>
      </c>
      <c r="AH25" s="92" t="str">
        <f>IF(ISBLANK(Výsledky!$FU$3),"",Výsledky!FU62)</f>
        <v/>
      </c>
      <c r="AI25" s="92" t="str">
        <f>IF(ISBLANK(Výsledky!$GB$3),"",Výsledky!GB62)</f>
        <v/>
      </c>
      <c r="AJ25" s="92" t="str">
        <f>IF(ISBLANK(Výsledky!$GI$3),"",Výsledky!GI62)</f>
        <v/>
      </c>
      <c r="AK25" s="92" t="str">
        <f>IF(ISBLANK(Výsledky!$GP$3),"",Výsledky!GP62)</f>
        <v/>
      </c>
      <c r="AL25" s="92" t="str">
        <f>IF(ISBLANK(Výsledky!$GW$3),"",Výsledky!GW62)</f>
        <v/>
      </c>
      <c r="AM25" s="92" t="str">
        <f>IF(ISBLANK(Výsledky!$HD$3),"",Výsledky!HD62)</f>
        <v/>
      </c>
      <c r="AN25" s="92" t="str">
        <f>IF(ISBLANK(Výsledky!$HK$3),"",Výsledky!HK62)</f>
        <v/>
      </c>
      <c r="AO25" s="92" t="str">
        <f>IF(ISBLANK(Výsledky!$HR$3),"",Výsledky!HR62)</f>
        <v/>
      </c>
      <c r="AP25" s="92" t="str">
        <f>IF(ISBLANK(Výsledky!$HY$3),"",Výsledky!HY62)</f>
        <v/>
      </c>
      <c r="AQ25" s="92" t="str">
        <f>IF(ISBLANK(Výsledky!$IF$3),"",Výsledky!IF62)</f>
        <v/>
      </c>
      <c r="AR25" s="92" t="str">
        <f>IF(ISBLANK(Výsledky!$IM$3),"",Výsledky!IM62)</f>
        <v/>
      </c>
      <c r="AS25" s="92" t="str">
        <f>IF(ISBLANK(Výsledky!$IT$3),"",Výsledky!IT62)</f>
        <v/>
      </c>
      <c r="AT25" s="92" t="str">
        <f>IF(ISBLANK(Výsledky!$JA$3),"",Výsledky!JA62)</f>
        <v/>
      </c>
      <c r="AU25" s="92" t="str">
        <f>IF(ISBLANK(Výsledky!$JH$3),"",Výsledky!JH62)</f>
        <v/>
      </c>
      <c r="AV25" s="92" t="str">
        <f>IF(ISBLANK(Výsledky!$JO$3),"",Výsledky!JO62)</f>
        <v/>
      </c>
      <c r="AW25" s="92" t="str">
        <f>IF(ISBLANK(Výsledky!$JV$3),"",Výsledky!JV62)</f>
        <v/>
      </c>
      <c r="AX25" s="92" t="str">
        <f>IF(ISBLANK(Výsledky!$KC$3),"",Výsledky!KC62)</f>
        <v/>
      </c>
      <c r="AY25" s="92" t="str">
        <f>IF(ISBLANK(Výsledky!$KJ$3),"",Výsledky!KJ62)</f>
        <v/>
      </c>
      <c r="AZ25" s="92" t="str">
        <f>IF(ISBLANK(Výsledky!$KQ$3),"",Výsledky!KQ62)</f>
        <v/>
      </c>
      <c r="BA25" s="92" t="str">
        <f>IF(ISBLANK(Výsledky!$KX$3),"",Výsledky!KX62)</f>
        <v/>
      </c>
      <c r="BB25" s="92" t="str">
        <f>IF(ISBLANK(Výsledky!$LE$3),"",Výsledky!LE62)</f>
        <v/>
      </c>
      <c r="BC25" s="92" t="str">
        <f>IF(ISBLANK(Výsledky!$LL$3),"",Výsledky!LL62)</f>
        <v/>
      </c>
      <c r="BD25" s="92" t="str">
        <f>IF(ISBLANK(Výsledky!$LS$3),"",Výsledky!LS62)</f>
        <v/>
      </c>
      <c r="BE25" s="92" t="str">
        <f>IF(ISBLANK(Výsledky!$LZ$3),"",Výsledky!LZ62)</f>
        <v/>
      </c>
      <c r="BF25" s="92" t="str">
        <f>IF(ISBLANK(Výsledky!$MG$3),"",Výsledky!MG62)</f>
        <v/>
      </c>
      <c r="BG25" s="92" t="str">
        <f>IF(ISBLANK(Výsledky!$MN$3),"",Výsledky!MN62)</f>
        <v/>
      </c>
      <c r="BH25" s="92" t="str">
        <f>IF(ISBLANK(Výsledky!$MU$3),"",Výsledky!MU62)</f>
        <v/>
      </c>
      <c r="BI25" s="92" t="str">
        <f>IF(ISBLANK(Výsledky!$NB$3),"",Výsledky!NB62)</f>
        <v/>
      </c>
      <c r="BJ25" s="92" t="str">
        <f>IF(ISBLANK(Výsledky!$NI$3),"",Výsledky!NI62)</f>
        <v/>
      </c>
      <c r="BK25" s="92" t="str">
        <f>IF(ISBLANK(Výsledky!$NP$3),"",Výsledky!NP62)</f>
        <v/>
      </c>
      <c r="BL25" s="92" t="str">
        <f>IF(ISBLANK(Výsledky!$NW$3),"",Výsledky!NW62)</f>
        <v/>
      </c>
      <c r="BM25" s="92" t="str">
        <f>IF(ISBLANK(Výsledky!$OD$3),"",Výsledky!OD62)</f>
        <v/>
      </c>
      <c r="BN25" s="92" t="str">
        <f>IF(ISBLANK(Výsledky!$OK$3),"",Výsledky!OK62)</f>
        <v/>
      </c>
      <c r="BO25" s="92" t="str">
        <f>IF(ISBLANK(Výsledky!$OR$3),"",Výsledky!OR62)</f>
        <v/>
      </c>
      <c r="BP25" s="92" t="str">
        <f>IF(ISBLANK(Výsledky!$OY$3),"",Výsledky!OY62)</f>
        <v/>
      </c>
      <c r="BQ25" s="92" t="str">
        <f>IF(ISBLANK(Výsledky!$PF$3),"",Výsledky!PF62)</f>
        <v/>
      </c>
      <c r="BR25" s="92" t="str">
        <f>IF(ISBLANK(Výsledky!$PM$3),"",Výsledky!PM62)</f>
        <v/>
      </c>
      <c r="BS25" s="92" t="str">
        <f>IF(ISBLANK(Výsledky!$PT$3),"",Výsledky!PT62)</f>
        <v/>
      </c>
      <c r="BT25" s="92" t="str">
        <f>IF(ISBLANK(Výsledky!$QA$3),"",Výsledky!QA62)</f>
        <v/>
      </c>
      <c r="BU25" s="96" t="str">
        <f>IF(ISBLANK(Výsledky!$QH$3),"",Výsledky!QH62)</f>
        <v/>
      </c>
      <c r="BV25" s="8"/>
      <c r="BW25" s="11"/>
      <c r="BX25" s="12" t="str">
        <f>IF(Tipy!B28="","",Tipy!B28)</f>
        <v>jirka1618</v>
      </c>
      <c r="BY25" s="10">
        <f t="shared" si="1"/>
        <v>12</v>
      </c>
      <c r="BZ25" s="10">
        <f t="shared" si="2"/>
        <v>14</v>
      </c>
      <c r="CA25" s="10">
        <f t="shared" si="3"/>
        <v>17</v>
      </c>
      <c r="CB25" s="10">
        <f t="shared" si="4"/>
        <v>14</v>
      </c>
      <c r="CC25" s="10">
        <f t="shared" si="5"/>
        <v>17</v>
      </c>
      <c r="CD25" s="10">
        <f t="shared" si="6"/>
        <v>29</v>
      </c>
      <c r="CE25" s="10">
        <f t="shared" si="7"/>
        <v>30</v>
      </c>
      <c r="CF25" s="10">
        <f t="shared" si="8"/>
        <v>20</v>
      </c>
      <c r="CG25" s="10" t="e">
        <f t="shared" si="9"/>
        <v>#N/A</v>
      </c>
      <c r="CH25" s="10" t="e">
        <f t="shared" si="10"/>
        <v>#N/A</v>
      </c>
      <c r="CI25" s="10" t="e">
        <f t="shared" si="11"/>
        <v>#N/A</v>
      </c>
      <c r="CJ25" s="10" t="e">
        <f t="shared" si="12"/>
        <v>#N/A</v>
      </c>
      <c r="CK25" s="10" t="e">
        <f t="shared" si="13"/>
        <v>#N/A</v>
      </c>
      <c r="CL25" s="10" t="e">
        <f t="shared" si="14"/>
        <v>#N/A</v>
      </c>
      <c r="CM25" s="10" t="e">
        <f t="shared" si="15"/>
        <v>#N/A</v>
      </c>
      <c r="CN25" s="10" t="e">
        <f t="shared" si="16"/>
        <v>#N/A</v>
      </c>
      <c r="CO25" s="10" t="e">
        <f t="shared" si="17"/>
        <v>#N/A</v>
      </c>
      <c r="CP25" s="10" t="e">
        <f t="shared" si="18"/>
        <v>#N/A</v>
      </c>
      <c r="CQ25" s="10" t="e">
        <f t="shared" si="19"/>
        <v>#N/A</v>
      </c>
      <c r="CR25" s="10" t="e">
        <f t="shared" si="20"/>
        <v>#N/A</v>
      </c>
      <c r="CS25" s="10" t="e">
        <f t="shared" si="21"/>
        <v>#N/A</v>
      </c>
      <c r="CT25" s="10" t="e">
        <f t="shared" si="22"/>
        <v>#N/A</v>
      </c>
      <c r="CU25" s="10" t="e">
        <f t="shared" si="23"/>
        <v>#N/A</v>
      </c>
      <c r="CV25" s="10" t="e">
        <f t="shared" si="24"/>
        <v>#N/A</v>
      </c>
      <c r="CW25" s="10" t="e">
        <f t="shared" si="25"/>
        <v>#N/A</v>
      </c>
      <c r="CX25" s="10" t="e">
        <f t="shared" si="26"/>
        <v>#N/A</v>
      </c>
      <c r="CY25" s="10" t="e">
        <f t="shared" si="27"/>
        <v>#N/A</v>
      </c>
      <c r="CZ25" s="10" t="e">
        <f t="shared" si="28"/>
        <v>#N/A</v>
      </c>
      <c r="DA25" s="10" t="e">
        <f t="shared" si="29"/>
        <v>#N/A</v>
      </c>
      <c r="DB25" s="10" t="e">
        <f t="shared" si="30"/>
        <v>#N/A</v>
      </c>
      <c r="DC25" s="10" t="e">
        <f t="shared" si="31"/>
        <v>#N/A</v>
      </c>
      <c r="DD25" s="10" t="e">
        <f t="shared" si="32"/>
        <v>#N/A</v>
      </c>
      <c r="DE25" s="10" t="e">
        <f t="shared" si="33"/>
        <v>#N/A</v>
      </c>
      <c r="DF25" s="10" t="e">
        <f t="shared" si="34"/>
        <v>#N/A</v>
      </c>
      <c r="DG25" s="10" t="e">
        <f t="shared" si="35"/>
        <v>#N/A</v>
      </c>
      <c r="DH25" s="10" t="e">
        <f t="shared" si="36"/>
        <v>#N/A</v>
      </c>
      <c r="DI25" s="10" t="e">
        <f t="shared" si="37"/>
        <v>#N/A</v>
      </c>
      <c r="DJ25" s="10" t="e">
        <f t="shared" si="38"/>
        <v>#N/A</v>
      </c>
      <c r="DK25" s="10" t="e">
        <f t="shared" si="39"/>
        <v>#N/A</v>
      </c>
      <c r="DL25" s="10" t="e">
        <f t="shared" si="40"/>
        <v>#N/A</v>
      </c>
      <c r="DM25" s="10" t="e">
        <f t="shared" si="41"/>
        <v>#N/A</v>
      </c>
      <c r="DN25" s="10" t="e">
        <f t="shared" si="42"/>
        <v>#N/A</v>
      </c>
      <c r="DO25" s="10" t="e">
        <f t="shared" si="43"/>
        <v>#N/A</v>
      </c>
      <c r="DP25" s="10" t="e">
        <f t="shared" si="44"/>
        <v>#N/A</v>
      </c>
      <c r="DQ25" s="10" t="e">
        <f t="shared" si="45"/>
        <v>#N/A</v>
      </c>
      <c r="DR25" s="10" t="e">
        <f t="shared" si="46"/>
        <v>#N/A</v>
      </c>
      <c r="DS25" s="10" t="e">
        <f t="shared" si="47"/>
        <v>#N/A</v>
      </c>
      <c r="DT25" s="10" t="e">
        <f t="shared" si="48"/>
        <v>#N/A</v>
      </c>
      <c r="DU25" s="10" t="e">
        <f t="shared" si="49"/>
        <v>#N/A</v>
      </c>
      <c r="DV25" s="10" t="e">
        <f t="shared" si="50"/>
        <v>#N/A</v>
      </c>
      <c r="DW25" s="10" t="e">
        <f t="shared" si="51"/>
        <v>#N/A</v>
      </c>
      <c r="DX25" s="10" t="e">
        <f t="shared" si="52"/>
        <v>#N/A</v>
      </c>
      <c r="DY25" s="10" t="e">
        <f t="shared" si="53"/>
        <v>#N/A</v>
      </c>
      <c r="DZ25" s="10" t="e">
        <f t="shared" si="54"/>
        <v>#N/A</v>
      </c>
      <c r="EA25" s="10" t="e">
        <f t="shared" si="55"/>
        <v>#N/A</v>
      </c>
      <c r="EB25" s="10" t="e">
        <f t="shared" si="56"/>
        <v>#N/A</v>
      </c>
      <c r="EC25" s="10" t="e">
        <f t="shared" si="57"/>
        <v>#N/A</v>
      </c>
      <c r="ED25" s="10" t="e">
        <f t="shared" si="58"/>
        <v>#N/A</v>
      </c>
      <c r="EE25" s="10" t="e">
        <f t="shared" si="59"/>
        <v>#N/A</v>
      </c>
      <c r="EF25" s="10" t="e">
        <f t="shared" si="60"/>
        <v>#N/A</v>
      </c>
      <c r="EG25" s="10" t="e">
        <f t="shared" si="61"/>
        <v>#N/A</v>
      </c>
      <c r="EH25" s="10" t="e">
        <f t="shared" si="62"/>
        <v>#N/A</v>
      </c>
      <c r="EI25" s="10" t="e">
        <f t="shared" si="63"/>
        <v>#N/A</v>
      </c>
      <c r="EJ25" s="10" t="e">
        <f t="shared" si="64"/>
        <v>#N/A</v>
      </c>
    </row>
    <row r="26" spans="1:140" ht="15" x14ac:dyDescent="0.2">
      <c r="A26" s="1"/>
      <c r="B26" s="118" t="s">
        <v>116</v>
      </c>
      <c r="C26" s="114">
        <f>Tipy!A7</f>
        <v>32</v>
      </c>
      <c r="D26" s="109" t="str">
        <f>IF(Tipy!B7="","",Tipy!B7)</f>
        <v>Alex LFC</v>
      </c>
      <c r="E26" s="110">
        <f t="shared" si="0"/>
        <v>320</v>
      </c>
      <c r="F26" s="105">
        <f>IF(ISBLANK(Výsledky!$I$3),"-",SUM(K26:P26,R26,T26:U26,W26,Y26:AA26,AC26,AE26,AG26,AI26:AK26,AN26:AO26,AS26:AT26,AV26:AW26,AZ26,BB26:BC26,BE26:BF26,BH26,BJ26,BL26:BN26,BP26,BR26:BS26))</f>
        <v>180</v>
      </c>
      <c r="G26" s="90">
        <f>IF(ISBLANK(Výsledky!$BF$3),"-",SUM(Q26,V26,X26,S26,AB26,AD26,AU26,BA26,BG26,BI26,BO26,BQ26,BU26))</f>
        <v>100</v>
      </c>
      <c r="H26" s="90" t="str">
        <f>IF(ISBLANK(Výsledky!$FG$3),"-",SUM(AF26,AH26,AM26,AP26,AR26,AX26))</f>
        <v>-</v>
      </c>
      <c r="I26" s="93" t="str">
        <f>IF(ISBLANK(Výsledky!$GW$3),"-",SUM(AL26,AQ26,AY26,BD26,BK26,BT26))</f>
        <v>-</v>
      </c>
      <c r="J26" s="95">
        <f>IF(ISBLANK(Výsledky!$I$3),"",Výsledky!I13)</f>
        <v>40</v>
      </c>
      <c r="K26" s="92">
        <f>IF(ISBLANK(Výsledky!$P$3),"",Výsledky!P13)</f>
        <v>20</v>
      </c>
      <c r="L26" s="92">
        <f>IF(ISBLANK(Výsledky!$W$3),"",Výsledky!W13)</f>
        <v>0</v>
      </c>
      <c r="M26" s="92">
        <f>IF(ISBLANK(Výsledky!$AD$3),"",Výsledky!AD13)</f>
        <v>20</v>
      </c>
      <c r="N26" s="92">
        <f>IF(ISBLANK(Výsledky!$AK$3),"",Výsledky!AK13)</f>
        <v>20</v>
      </c>
      <c r="O26" s="92">
        <f>IF(ISBLANK(Výsledky!$AR$3),"",Výsledky!AR13)</f>
        <v>60</v>
      </c>
      <c r="P26" s="92">
        <f>IF(ISBLANK(Výsledky!$AY$3),"",Výsledky!AY13)</f>
        <v>0</v>
      </c>
      <c r="Q26" s="92">
        <f>IF(ISBLANK(Výsledky!$BF$3),"",Výsledky!BF13)</f>
        <v>0</v>
      </c>
      <c r="R26" s="92" t="str">
        <f>IF(ISBLANK(Výsledky!$BM$3),"",Výsledky!BM13)</f>
        <v/>
      </c>
      <c r="S26" s="92">
        <f>IF(ISBLANK(Výsledky!$BT$3),"",Výsledky!BT13)</f>
        <v>40</v>
      </c>
      <c r="T26" s="92" t="str">
        <f>IF(ISBLANK(Výsledky!$CA$3),"",Výsledky!CA13)</f>
        <v/>
      </c>
      <c r="U26" s="92">
        <f>IF(ISBLANK(Výsledky!$CH$3),"",Výsledky!CH13)</f>
        <v>20</v>
      </c>
      <c r="V26" s="92" t="str">
        <f>IF(ISBLANK(Výsledky!$CO$3),"",Výsledky!CO13)</f>
        <v>-</v>
      </c>
      <c r="W26" s="92">
        <f>IF(ISBLANK(Výsledky!$CV$3),"",Výsledky!CV13)</f>
        <v>30</v>
      </c>
      <c r="X26" s="92">
        <f>IF(ISBLANK(Výsledky!$DC$3),"",Výsledky!DC13)</f>
        <v>60</v>
      </c>
      <c r="Y26" s="92">
        <f>IF(ISBLANK(Výsledky!$DJ$3),"",Výsledky!DJ13)</f>
        <v>0</v>
      </c>
      <c r="Z26" s="92">
        <f>IF(ISBLANK(Výsledky!$DQ$3),"",Výsledky!DQ13)</f>
        <v>10</v>
      </c>
      <c r="AA26" s="92">
        <f>IF(ISBLANK(Výsledky!$DX$3),"",Výsledky!DX13)</f>
        <v>0</v>
      </c>
      <c r="AB26" s="92" t="str">
        <f>IF(ISBLANK(Výsledky!$EE$3),"",Výsledky!EE13)</f>
        <v/>
      </c>
      <c r="AC26" s="92" t="str">
        <f>IF(ISBLANK(Výsledky!$EL$3),"",Výsledky!EL13)</f>
        <v/>
      </c>
      <c r="AD26" s="92" t="str">
        <f>IF(ISBLANK(Výsledky!$ES$3),"",Výsledky!ES13)</f>
        <v/>
      </c>
      <c r="AE26" s="92" t="str">
        <f>IF(ISBLANK(Výsledky!$EZ$3),"",Výsledky!EZ13)</f>
        <v/>
      </c>
      <c r="AF26" s="92" t="str">
        <f>IF(ISBLANK(Výsledky!$FG$3),"",Výsledky!FG13)</f>
        <v/>
      </c>
      <c r="AG26" s="92" t="str">
        <f>IF(ISBLANK(Výsledky!$FN$3),"",Výsledky!FN13)</f>
        <v/>
      </c>
      <c r="AH26" s="92" t="str">
        <f>IF(ISBLANK(Výsledky!$FU$3),"",Výsledky!FU13)</f>
        <v/>
      </c>
      <c r="AI26" s="92" t="str">
        <f>IF(ISBLANK(Výsledky!$GB$3),"",Výsledky!GB13)</f>
        <v/>
      </c>
      <c r="AJ26" s="92" t="str">
        <f>IF(ISBLANK(Výsledky!$GI$3),"",Výsledky!GI13)</f>
        <v/>
      </c>
      <c r="AK26" s="92" t="str">
        <f>IF(ISBLANK(Výsledky!$GP$3),"",Výsledky!GP13)</f>
        <v/>
      </c>
      <c r="AL26" s="92" t="str">
        <f>IF(ISBLANK(Výsledky!$GW$3),"",Výsledky!GW13)</f>
        <v/>
      </c>
      <c r="AM26" s="92" t="str">
        <f>IF(ISBLANK(Výsledky!$HD$3),"",Výsledky!HD13)</f>
        <v/>
      </c>
      <c r="AN26" s="92" t="str">
        <f>IF(ISBLANK(Výsledky!$HK$3),"",Výsledky!HK13)</f>
        <v/>
      </c>
      <c r="AO26" s="92" t="str">
        <f>IF(ISBLANK(Výsledky!$HR$3),"",Výsledky!HR13)</f>
        <v/>
      </c>
      <c r="AP26" s="92" t="str">
        <f>IF(ISBLANK(Výsledky!$HY$3),"",Výsledky!HY13)</f>
        <v/>
      </c>
      <c r="AQ26" s="92" t="str">
        <f>IF(ISBLANK(Výsledky!$IF$3),"",Výsledky!IF13)</f>
        <v/>
      </c>
      <c r="AR26" s="92" t="str">
        <f>IF(ISBLANK(Výsledky!$IM$3),"",Výsledky!IM13)</f>
        <v/>
      </c>
      <c r="AS26" s="92" t="str">
        <f>IF(ISBLANK(Výsledky!$IT$3),"",Výsledky!IT13)</f>
        <v/>
      </c>
      <c r="AT26" s="92" t="str">
        <f>IF(ISBLANK(Výsledky!$JA$3),"",Výsledky!JA13)</f>
        <v/>
      </c>
      <c r="AU26" s="92" t="str">
        <f>IF(ISBLANK(Výsledky!$JH$3),"",Výsledky!JH13)</f>
        <v/>
      </c>
      <c r="AV26" s="92" t="str">
        <f>IF(ISBLANK(Výsledky!$JO$3),"",Výsledky!JO13)</f>
        <v/>
      </c>
      <c r="AW26" s="92" t="str">
        <f>IF(ISBLANK(Výsledky!$JV$3),"",Výsledky!JV13)</f>
        <v/>
      </c>
      <c r="AX26" s="92" t="str">
        <f>IF(ISBLANK(Výsledky!$KC$3),"",Výsledky!KC13)</f>
        <v/>
      </c>
      <c r="AY26" s="92" t="str">
        <f>IF(ISBLANK(Výsledky!$KJ$3),"",Výsledky!KJ13)</f>
        <v/>
      </c>
      <c r="AZ26" s="92" t="str">
        <f>IF(ISBLANK(Výsledky!$KQ$3),"",Výsledky!KQ13)</f>
        <v/>
      </c>
      <c r="BA26" s="92" t="str">
        <f>IF(ISBLANK(Výsledky!$KX$3),"",Výsledky!KX13)</f>
        <v/>
      </c>
      <c r="BB26" s="92" t="str">
        <f>IF(ISBLANK(Výsledky!$LE$3),"",Výsledky!LE13)</f>
        <v/>
      </c>
      <c r="BC26" s="92" t="str">
        <f>IF(ISBLANK(Výsledky!$LL$3),"",Výsledky!LL13)</f>
        <v/>
      </c>
      <c r="BD26" s="92" t="str">
        <f>IF(ISBLANK(Výsledky!$LS$3),"",Výsledky!LS13)</f>
        <v/>
      </c>
      <c r="BE26" s="92" t="str">
        <f>IF(ISBLANK(Výsledky!$LZ$3),"",Výsledky!LZ13)</f>
        <v/>
      </c>
      <c r="BF26" s="92" t="str">
        <f>IF(ISBLANK(Výsledky!$MG$3),"",Výsledky!MG13)</f>
        <v/>
      </c>
      <c r="BG26" s="92" t="str">
        <f>IF(ISBLANK(Výsledky!$MN$3),"",Výsledky!MN13)</f>
        <v/>
      </c>
      <c r="BH26" s="92" t="str">
        <f>IF(ISBLANK(Výsledky!$MU$3),"",Výsledky!MU13)</f>
        <v/>
      </c>
      <c r="BI26" s="92" t="str">
        <f>IF(ISBLANK(Výsledky!$NB$3),"",Výsledky!NB13)</f>
        <v/>
      </c>
      <c r="BJ26" s="92" t="str">
        <f>IF(ISBLANK(Výsledky!$NI$3),"",Výsledky!NI13)</f>
        <v/>
      </c>
      <c r="BK26" s="92" t="str">
        <f>IF(ISBLANK(Výsledky!$NP$3),"",Výsledky!NP13)</f>
        <v/>
      </c>
      <c r="BL26" s="92" t="str">
        <f>IF(ISBLANK(Výsledky!$NW$3),"",Výsledky!NW13)</f>
        <v/>
      </c>
      <c r="BM26" s="92" t="str">
        <f>IF(ISBLANK(Výsledky!$OD$3),"",Výsledky!OD13)</f>
        <v/>
      </c>
      <c r="BN26" s="92" t="str">
        <f>IF(ISBLANK(Výsledky!$OK$3),"",Výsledky!OK13)</f>
        <v/>
      </c>
      <c r="BO26" s="92" t="str">
        <f>IF(ISBLANK(Výsledky!$OR$3),"",Výsledky!OR13)</f>
        <v/>
      </c>
      <c r="BP26" s="92" t="str">
        <f>IF(ISBLANK(Výsledky!$OY$3),"",Výsledky!OY13)</f>
        <v/>
      </c>
      <c r="BQ26" s="92" t="str">
        <f>IF(ISBLANK(Výsledky!$PF$3),"",Výsledky!PF13)</f>
        <v/>
      </c>
      <c r="BR26" s="92" t="str">
        <f>IF(ISBLANK(Výsledky!$PM$3),"",Výsledky!PM13)</f>
        <v/>
      </c>
      <c r="BS26" s="92" t="str">
        <f>IF(ISBLANK(Výsledky!$PT$3),"",Výsledky!PT13)</f>
        <v/>
      </c>
      <c r="BT26" s="92" t="str">
        <f>IF(ISBLANK(Výsledky!$QA$3),"",Výsledky!QA13)</f>
        <v/>
      </c>
      <c r="BU26" s="96" t="str">
        <f>IF(ISBLANK(Výsledky!$QH$3),"",Výsledky!QH13)</f>
        <v/>
      </c>
      <c r="BV26" s="8"/>
      <c r="BW26" s="11"/>
      <c r="BX26" s="12" t="str">
        <f>IF(Tipy!B29="","",Tipy!B29)</f>
        <v>jura</v>
      </c>
      <c r="BY26" s="10">
        <f t="shared" si="1"/>
        <v>50</v>
      </c>
      <c r="BZ26" s="10">
        <f t="shared" si="2"/>
        <v>68</v>
      </c>
      <c r="CA26" s="10">
        <f t="shared" si="3"/>
        <v>68</v>
      </c>
      <c r="CB26" s="10">
        <f t="shared" si="4"/>
        <v>72</v>
      </c>
      <c r="CC26" s="10">
        <f t="shared" si="5"/>
        <v>75</v>
      </c>
      <c r="CD26" s="10">
        <f t="shared" si="6"/>
        <v>77</v>
      </c>
      <c r="CE26" s="10">
        <f t="shared" si="7"/>
        <v>77</v>
      </c>
      <c r="CF26" s="10">
        <f t="shared" si="8"/>
        <v>77</v>
      </c>
      <c r="CG26" s="10" t="e">
        <f t="shared" si="9"/>
        <v>#N/A</v>
      </c>
      <c r="CH26" s="10" t="e">
        <f t="shared" si="10"/>
        <v>#N/A</v>
      </c>
      <c r="CI26" s="10" t="e">
        <f t="shared" si="11"/>
        <v>#N/A</v>
      </c>
      <c r="CJ26" s="10" t="e">
        <f t="shared" si="12"/>
        <v>#N/A</v>
      </c>
      <c r="CK26" s="10" t="e">
        <f t="shared" si="13"/>
        <v>#N/A</v>
      </c>
      <c r="CL26" s="10" t="e">
        <f t="shared" si="14"/>
        <v>#N/A</v>
      </c>
      <c r="CM26" s="10" t="e">
        <f t="shared" si="15"/>
        <v>#N/A</v>
      </c>
      <c r="CN26" s="10" t="e">
        <f t="shared" si="16"/>
        <v>#N/A</v>
      </c>
      <c r="CO26" s="10" t="e">
        <f t="shared" si="17"/>
        <v>#N/A</v>
      </c>
      <c r="CP26" s="10" t="e">
        <f t="shared" si="18"/>
        <v>#N/A</v>
      </c>
      <c r="CQ26" s="10" t="e">
        <f t="shared" si="19"/>
        <v>#N/A</v>
      </c>
      <c r="CR26" s="10" t="e">
        <f t="shared" si="20"/>
        <v>#N/A</v>
      </c>
      <c r="CS26" s="10" t="e">
        <f t="shared" si="21"/>
        <v>#N/A</v>
      </c>
      <c r="CT26" s="10" t="e">
        <f t="shared" si="22"/>
        <v>#N/A</v>
      </c>
      <c r="CU26" s="10" t="e">
        <f t="shared" si="23"/>
        <v>#N/A</v>
      </c>
      <c r="CV26" s="10" t="e">
        <f t="shared" si="24"/>
        <v>#N/A</v>
      </c>
      <c r="CW26" s="10" t="e">
        <f t="shared" si="25"/>
        <v>#N/A</v>
      </c>
      <c r="CX26" s="10" t="e">
        <f t="shared" si="26"/>
        <v>#N/A</v>
      </c>
      <c r="CY26" s="10" t="e">
        <f t="shared" si="27"/>
        <v>#N/A</v>
      </c>
      <c r="CZ26" s="10" t="e">
        <f t="shared" si="28"/>
        <v>#N/A</v>
      </c>
      <c r="DA26" s="10" t="e">
        <f t="shared" si="29"/>
        <v>#N/A</v>
      </c>
      <c r="DB26" s="10" t="e">
        <f t="shared" si="30"/>
        <v>#N/A</v>
      </c>
      <c r="DC26" s="10" t="e">
        <f t="shared" si="31"/>
        <v>#N/A</v>
      </c>
      <c r="DD26" s="10" t="e">
        <f t="shared" si="32"/>
        <v>#N/A</v>
      </c>
      <c r="DE26" s="10" t="e">
        <f t="shared" si="33"/>
        <v>#N/A</v>
      </c>
      <c r="DF26" s="10" t="e">
        <f t="shared" si="34"/>
        <v>#N/A</v>
      </c>
      <c r="DG26" s="10" t="e">
        <f t="shared" si="35"/>
        <v>#N/A</v>
      </c>
      <c r="DH26" s="10" t="e">
        <f t="shared" si="36"/>
        <v>#N/A</v>
      </c>
      <c r="DI26" s="10" t="e">
        <f t="shared" si="37"/>
        <v>#N/A</v>
      </c>
      <c r="DJ26" s="10" t="e">
        <f t="shared" si="38"/>
        <v>#N/A</v>
      </c>
      <c r="DK26" s="10" t="e">
        <f t="shared" si="39"/>
        <v>#N/A</v>
      </c>
      <c r="DL26" s="10" t="e">
        <f t="shared" si="40"/>
        <v>#N/A</v>
      </c>
      <c r="DM26" s="10" t="e">
        <f t="shared" si="41"/>
        <v>#N/A</v>
      </c>
      <c r="DN26" s="10" t="e">
        <f t="shared" si="42"/>
        <v>#N/A</v>
      </c>
      <c r="DO26" s="10" t="e">
        <f t="shared" si="43"/>
        <v>#N/A</v>
      </c>
      <c r="DP26" s="10" t="e">
        <f t="shared" si="44"/>
        <v>#N/A</v>
      </c>
      <c r="DQ26" s="10" t="e">
        <f t="shared" si="45"/>
        <v>#N/A</v>
      </c>
      <c r="DR26" s="10" t="e">
        <f t="shared" si="46"/>
        <v>#N/A</v>
      </c>
      <c r="DS26" s="10" t="e">
        <f t="shared" si="47"/>
        <v>#N/A</v>
      </c>
      <c r="DT26" s="10" t="e">
        <f t="shared" si="48"/>
        <v>#N/A</v>
      </c>
      <c r="DU26" s="10" t="e">
        <f t="shared" si="49"/>
        <v>#N/A</v>
      </c>
      <c r="DV26" s="10" t="e">
        <f t="shared" si="50"/>
        <v>#N/A</v>
      </c>
      <c r="DW26" s="10" t="e">
        <f t="shared" si="51"/>
        <v>#N/A</v>
      </c>
      <c r="DX26" s="10" t="e">
        <f t="shared" si="52"/>
        <v>#N/A</v>
      </c>
      <c r="DY26" s="10" t="e">
        <f t="shared" si="53"/>
        <v>#N/A</v>
      </c>
      <c r="DZ26" s="10" t="e">
        <f t="shared" si="54"/>
        <v>#N/A</v>
      </c>
      <c r="EA26" s="10" t="e">
        <f t="shared" si="55"/>
        <v>#N/A</v>
      </c>
      <c r="EB26" s="10" t="e">
        <f t="shared" si="56"/>
        <v>#N/A</v>
      </c>
      <c r="EC26" s="10" t="e">
        <f t="shared" si="57"/>
        <v>#N/A</v>
      </c>
      <c r="ED26" s="10" t="e">
        <f t="shared" si="58"/>
        <v>#N/A</v>
      </c>
      <c r="EE26" s="10" t="e">
        <f t="shared" si="59"/>
        <v>#N/A</v>
      </c>
      <c r="EF26" s="10" t="e">
        <f t="shared" si="60"/>
        <v>#N/A</v>
      </c>
      <c r="EG26" s="10" t="e">
        <f t="shared" si="61"/>
        <v>#N/A</v>
      </c>
      <c r="EH26" s="10" t="e">
        <f t="shared" si="62"/>
        <v>#N/A</v>
      </c>
      <c r="EI26" s="10" t="e">
        <f t="shared" si="63"/>
        <v>#N/A</v>
      </c>
      <c r="EJ26" s="10" t="e">
        <f t="shared" si="64"/>
        <v>#N/A</v>
      </c>
    </row>
    <row r="27" spans="1:140" ht="15" x14ac:dyDescent="0.2">
      <c r="A27" s="1"/>
      <c r="B27" s="118" t="s">
        <v>117</v>
      </c>
      <c r="C27" s="114">
        <f>Tipy!A53</f>
        <v>5</v>
      </c>
      <c r="D27" s="109" t="str">
        <f>IF(Tipy!B53="","",Tipy!B53)</f>
        <v>Patrik Gálik</v>
      </c>
      <c r="E27" s="110">
        <f t="shared" si="0"/>
        <v>310</v>
      </c>
      <c r="F27" s="105">
        <f>IF(ISBLANK(Výsledky!$I$3),"-",SUM(K27:P27,R27,T27:U27,W27,Y27:AA27,AC27,AE27,AG27,AI27:AK27,AN27:AO27,AS27:AT27,AV27:AW27,AZ27,BB27:BC27,BE27:BF27,BH27,BJ27,BL27:BN27,BP27,BR27:BS27))</f>
        <v>150</v>
      </c>
      <c r="G27" s="90">
        <f>IF(ISBLANK(Výsledky!$BF$3),"-",SUM(Q27,V27,X27,S27,AB27,AD27,AU27,BA27,BG27,BI27,BO27,BQ27,BU27))</f>
        <v>140</v>
      </c>
      <c r="H27" s="90" t="str">
        <f>IF(ISBLANK(Výsledky!$FG$3),"-",SUM(AF27,AH27,AM27,AP27,AR27,AX27))</f>
        <v>-</v>
      </c>
      <c r="I27" s="93" t="str">
        <f>IF(ISBLANK(Výsledky!$GW$3),"-",SUM(AL27,AQ27,AY27,BD27,BK27,BT27))</f>
        <v>-</v>
      </c>
      <c r="J27" s="95">
        <f>IF(ISBLANK(Výsledky!$I$3),"",Výsledky!I59)</f>
        <v>20</v>
      </c>
      <c r="K27" s="92">
        <f>IF(ISBLANK(Výsledky!$P$3),"",Výsledky!P59)</f>
        <v>20</v>
      </c>
      <c r="L27" s="92">
        <f>IF(ISBLANK(Výsledky!$W$3),"",Výsledky!W59)</f>
        <v>0</v>
      </c>
      <c r="M27" s="92">
        <f>IF(ISBLANK(Výsledky!$AD$3),"",Výsledky!AD59)</f>
        <v>20</v>
      </c>
      <c r="N27" s="92">
        <f>IF(ISBLANK(Výsledky!$AK$3),"",Výsledky!AK59)</f>
        <v>20</v>
      </c>
      <c r="O27" s="92">
        <f>IF(ISBLANK(Výsledky!$AR$3),"",Výsledky!AR59)</f>
        <v>30</v>
      </c>
      <c r="P27" s="92">
        <f>IF(ISBLANK(Výsledky!$AY$3),"",Výsledky!AY59)</f>
        <v>0</v>
      </c>
      <c r="Q27" s="92">
        <f>IF(ISBLANK(Výsledky!$BF$3),"",Výsledky!BF59)</f>
        <v>0</v>
      </c>
      <c r="R27" s="92" t="str">
        <f>IF(ISBLANK(Výsledky!$BM$3),"",Výsledky!BM59)</f>
        <v/>
      </c>
      <c r="S27" s="92">
        <f>IF(ISBLANK(Výsledky!$BT$3),"",Výsledky!BT59)</f>
        <v>50</v>
      </c>
      <c r="T27" s="92" t="str">
        <f>IF(ISBLANK(Výsledky!$CA$3),"",Výsledky!CA59)</f>
        <v/>
      </c>
      <c r="U27" s="92">
        <f>IF(ISBLANK(Výsledky!$CH$3),"",Výsledky!CH59)</f>
        <v>0</v>
      </c>
      <c r="V27" s="92">
        <f>IF(ISBLANK(Výsledky!$CO$3),"",Výsledky!CO59)</f>
        <v>40</v>
      </c>
      <c r="W27" s="92">
        <f>IF(ISBLANK(Výsledky!$CV$3),"",Výsledky!CV59)</f>
        <v>0</v>
      </c>
      <c r="X27" s="92">
        <f>IF(ISBLANK(Výsledky!$DC$3),"",Výsledky!DC59)</f>
        <v>50</v>
      </c>
      <c r="Y27" s="92">
        <f>IF(ISBLANK(Výsledky!$DJ$3),"",Výsledky!DJ59)</f>
        <v>40</v>
      </c>
      <c r="Z27" s="92">
        <f>IF(ISBLANK(Výsledky!$DQ$3),"",Výsledky!DQ59)</f>
        <v>20</v>
      </c>
      <c r="AA27" s="92">
        <f>IF(ISBLANK(Výsledky!$DX$3),"",Výsledky!DX59)</f>
        <v>0</v>
      </c>
      <c r="AB27" s="92" t="str">
        <f>IF(ISBLANK(Výsledky!$EE$3),"",Výsledky!EE59)</f>
        <v/>
      </c>
      <c r="AC27" s="92" t="str">
        <f>IF(ISBLANK(Výsledky!$EL$3),"",Výsledky!EL59)</f>
        <v/>
      </c>
      <c r="AD27" s="92" t="str">
        <f>IF(ISBLANK(Výsledky!$ES$3),"",Výsledky!ES59)</f>
        <v/>
      </c>
      <c r="AE27" s="92" t="str">
        <f>IF(ISBLANK(Výsledky!$EZ$3),"",Výsledky!EZ59)</f>
        <v/>
      </c>
      <c r="AF27" s="92" t="str">
        <f>IF(ISBLANK(Výsledky!$FG$3),"",Výsledky!FG59)</f>
        <v/>
      </c>
      <c r="AG27" s="92" t="str">
        <f>IF(ISBLANK(Výsledky!$FN$3),"",Výsledky!FN59)</f>
        <v/>
      </c>
      <c r="AH27" s="92" t="str">
        <f>IF(ISBLANK(Výsledky!$FU$3),"",Výsledky!FU59)</f>
        <v/>
      </c>
      <c r="AI27" s="92" t="str">
        <f>IF(ISBLANK(Výsledky!$GB$3),"",Výsledky!GB59)</f>
        <v/>
      </c>
      <c r="AJ27" s="92" t="str">
        <f>IF(ISBLANK(Výsledky!$GI$3),"",Výsledky!GI59)</f>
        <v/>
      </c>
      <c r="AK27" s="92" t="str">
        <f>IF(ISBLANK(Výsledky!$GP$3),"",Výsledky!GP59)</f>
        <v/>
      </c>
      <c r="AL27" s="92" t="str">
        <f>IF(ISBLANK(Výsledky!$GW$3),"",Výsledky!GW59)</f>
        <v/>
      </c>
      <c r="AM27" s="92" t="str">
        <f>IF(ISBLANK(Výsledky!$HD$3),"",Výsledky!HD59)</f>
        <v/>
      </c>
      <c r="AN27" s="92" t="str">
        <f>IF(ISBLANK(Výsledky!$HK$3),"",Výsledky!HK59)</f>
        <v/>
      </c>
      <c r="AO27" s="92" t="str">
        <f>IF(ISBLANK(Výsledky!$HR$3),"",Výsledky!HR59)</f>
        <v/>
      </c>
      <c r="AP27" s="92" t="str">
        <f>IF(ISBLANK(Výsledky!$HY$3),"",Výsledky!HY59)</f>
        <v/>
      </c>
      <c r="AQ27" s="92" t="str">
        <f>IF(ISBLANK(Výsledky!$IF$3),"",Výsledky!IF59)</f>
        <v/>
      </c>
      <c r="AR27" s="92" t="str">
        <f>IF(ISBLANK(Výsledky!$IM$3),"",Výsledky!IM59)</f>
        <v/>
      </c>
      <c r="AS27" s="92" t="str">
        <f>IF(ISBLANK(Výsledky!$IT$3),"",Výsledky!IT59)</f>
        <v/>
      </c>
      <c r="AT27" s="92" t="str">
        <f>IF(ISBLANK(Výsledky!$JA$3),"",Výsledky!JA59)</f>
        <v/>
      </c>
      <c r="AU27" s="92" t="str">
        <f>IF(ISBLANK(Výsledky!$JH$3),"",Výsledky!JH59)</f>
        <v/>
      </c>
      <c r="AV27" s="92" t="str">
        <f>IF(ISBLANK(Výsledky!$JO$3),"",Výsledky!JO59)</f>
        <v/>
      </c>
      <c r="AW27" s="92" t="str">
        <f>IF(ISBLANK(Výsledky!$JV$3),"",Výsledky!JV59)</f>
        <v/>
      </c>
      <c r="AX27" s="92" t="str">
        <f>IF(ISBLANK(Výsledky!$KC$3),"",Výsledky!KC59)</f>
        <v/>
      </c>
      <c r="AY27" s="92" t="str">
        <f>IF(ISBLANK(Výsledky!$KJ$3),"",Výsledky!KJ59)</f>
        <v/>
      </c>
      <c r="AZ27" s="92" t="str">
        <f>IF(ISBLANK(Výsledky!$KQ$3),"",Výsledky!KQ59)</f>
        <v/>
      </c>
      <c r="BA27" s="92" t="str">
        <f>IF(ISBLANK(Výsledky!$KX$3),"",Výsledky!KX59)</f>
        <v/>
      </c>
      <c r="BB27" s="92" t="str">
        <f>IF(ISBLANK(Výsledky!$LE$3),"",Výsledky!LE59)</f>
        <v/>
      </c>
      <c r="BC27" s="92" t="str">
        <f>IF(ISBLANK(Výsledky!$LL$3),"",Výsledky!LL59)</f>
        <v/>
      </c>
      <c r="BD27" s="92" t="str">
        <f>IF(ISBLANK(Výsledky!$LS$3),"",Výsledky!LS59)</f>
        <v/>
      </c>
      <c r="BE27" s="92" t="str">
        <f>IF(ISBLANK(Výsledky!$LZ$3),"",Výsledky!LZ59)</f>
        <v/>
      </c>
      <c r="BF27" s="92" t="str">
        <f>IF(ISBLANK(Výsledky!$MG$3),"",Výsledky!MG59)</f>
        <v/>
      </c>
      <c r="BG27" s="92" t="str">
        <f>IF(ISBLANK(Výsledky!$MN$3),"",Výsledky!MN59)</f>
        <v/>
      </c>
      <c r="BH27" s="92" t="str">
        <f>IF(ISBLANK(Výsledky!$MU$3),"",Výsledky!MU59)</f>
        <v/>
      </c>
      <c r="BI27" s="92" t="str">
        <f>IF(ISBLANK(Výsledky!$NB$3),"",Výsledky!NB59)</f>
        <v/>
      </c>
      <c r="BJ27" s="92" t="str">
        <f>IF(ISBLANK(Výsledky!$NI$3),"",Výsledky!NI59)</f>
        <v/>
      </c>
      <c r="BK27" s="92" t="str">
        <f>IF(ISBLANK(Výsledky!$NP$3),"",Výsledky!NP59)</f>
        <v/>
      </c>
      <c r="BL27" s="92" t="str">
        <f>IF(ISBLANK(Výsledky!$NW$3),"",Výsledky!NW59)</f>
        <v/>
      </c>
      <c r="BM27" s="92" t="str">
        <f>IF(ISBLANK(Výsledky!$OD$3),"",Výsledky!OD59)</f>
        <v/>
      </c>
      <c r="BN27" s="92" t="str">
        <f>IF(ISBLANK(Výsledky!$OK$3),"",Výsledky!OK59)</f>
        <v/>
      </c>
      <c r="BO27" s="92" t="str">
        <f>IF(ISBLANK(Výsledky!$OR$3),"",Výsledky!OR59)</f>
        <v/>
      </c>
      <c r="BP27" s="92" t="str">
        <f>IF(ISBLANK(Výsledky!$OY$3),"",Výsledky!OY59)</f>
        <v/>
      </c>
      <c r="BQ27" s="92" t="str">
        <f>IF(ISBLANK(Výsledky!$PF$3),"",Výsledky!PF59)</f>
        <v/>
      </c>
      <c r="BR27" s="92" t="str">
        <f>IF(ISBLANK(Výsledky!$PM$3),"",Výsledky!PM59)</f>
        <v/>
      </c>
      <c r="BS27" s="92" t="str">
        <f>IF(ISBLANK(Výsledky!$PT$3),"",Výsledky!PT59)</f>
        <v/>
      </c>
      <c r="BT27" s="92" t="str">
        <f>IF(ISBLANK(Výsledky!$QA$3),"",Výsledky!QA59)</f>
        <v/>
      </c>
      <c r="BU27" s="96" t="str">
        <f>IF(ISBLANK(Výsledky!$QH$3),"",Výsledky!QH59)</f>
        <v/>
      </c>
      <c r="BV27" s="8"/>
      <c r="BW27" s="11"/>
      <c r="BX27" s="12" t="str">
        <f>IF(Tipy!B30="","",Tipy!B30)</f>
        <v>JV-21</v>
      </c>
      <c r="BY27" s="10">
        <f t="shared" si="1"/>
        <v>34</v>
      </c>
      <c r="BZ27" s="10">
        <f t="shared" si="2"/>
        <v>35</v>
      </c>
      <c r="CA27" s="10">
        <f t="shared" si="3"/>
        <v>29</v>
      </c>
      <c r="CB27" s="10">
        <f t="shared" si="4"/>
        <v>22</v>
      </c>
      <c r="CC27" s="10">
        <f t="shared" si="5"/>
        <v>25</v>
      </c>
      <c r="CD27" s="10">
        <f t="shared" si="6"/>
        <v>17</v>
      </c>
      <c r="CE27" s="10">
        <f t="shared" si="7"/>
        <v>18</v>
      </c>
      <c r="CF27" s="10">
        <f t="shared" si="8"/>
        <v>21</v>
      </c>
      <c r="CG27" s="10" t="e">
        <f t="shared" si="9"/>
        <v>#N/A</v>
      </c>
      <c r="CH27" s="10" t="e">
        <f t="shared" si="10"/>
        <v>#N/A</v>
      </c>
      <c r="CI27" s="10" t="e">
        <f t="shared" si="11"/>
        <v>#N/A</v>
      </c>
      <c r="CJ27" s="10" t="e">
        <f t="shared" si="12"/>
        <v>#N/A</v>
      </c>
      <c r="CK27" s="10" t="e">
        <f t="shared" si="13"/>
        <v>#N/A</v>
      </c>
      <c r="CL27" s="10" t="e">
        <f t="shared" si="14"/>
        <v>#N/A</v>
      </c>
      <c r="CM27" s="10" t="e">
        <f t="shared" si="15"/>
        <v>#N/A</v>
      </c>
      <c r="CN27" s="10" t="e">
        <f t="shared" si="16"/>
        <v>#N/A</v>
      </c>
      <c r="CO27" s="10" t="e">
        <f t="shared" si="17"/>
        <v>#N/A</v>
      </c>
      <c r="CP27" s="10" t="e">
        <f t="shared" si="18"/>
        <v>#N/A</v>
      </c>
      <c r="CQ27" s="10" t="e">
        <f t="shared" si="19"/>
        <v>#N/A</v>
      </c>
      <c r="CR27" s="10" t="e">
        <f t="shared" si="20"/>
        <v>#N/A</v>
      </c>
      <c r="CS27" s="10" t="e">
        <f t="shared" si="21"/>
        <v>#N/A</v>
      </c>
      <c r="CT27" s="10" t="e">
        <f t="shared" si="22"/>
        <v>#N/A</v>
      </c>
      <c r="CU27" s="10" t="e">
        <f t="shared" si="23"/>
        <v>#N/A</v>
      </c>
      <c r="CV27" s="10" t="e">
        <f t="shared" si="24"/>
        <v>#N/A</v>
      </c>
      <c r="CW27" s="10" t="e">
        <f t="shared" si="25"/>
        <v>#N/A</v>
      </c>
      <c r="CX27" s="10" t="e">
        <f t="shared" si="26"/>
        <v>#N/A</v>
      </c>
      <c r="CY27" s="10" t="e">
        <f t="shared" si="27"/>
        <v>#N/A</v>
      </c>
      <c r="CZ27" s="10" t="e">
        <f t="shared" si="28"/>
        <v>#N/A</v>
      </c>
      <c r="DA27" s="10" t="e">
        <f t="shared" si="29"/>
        <v>#N/A</v>
      </c>
      <c r="DB27" s="10" t="e">
        <f t="shared" si="30"/>
        <v>#N/A</v>
      </c>
      <c r="DC27" s="10" t="e">
        <f t="shared" si="31"/>
        <v>#N/A</v>
      </c>
      <c r="DD27" s="10" t="e">
        <f t="shared" si="32"/>
        <v>#N/A</v>
      </c>
      <c r="DE27" s="10" t="e">
        <f t="shared" si="33"/>
        <v>#N/A</v>
      </c>
      <c r="DF27" s="10" t="e">
        <f t="shared" si="34"/>
        <v>#N/A</v>
      </c>
      <c r="DG27" s="10" t="e">
        <f t="shared" si="35"/>
        <v>#N/A</v>
      </c>
      <c r="DH27" s="10" t="e">
        <f t="shared" si="36"/>
        <v>#N/A</v>
      </c>
      <c r="DI27" s="10" t="e">
        <f t="shared" si="37"/>
        <v>#N/A</v>
      </c>
      <c r="DJ27" s="10" t="e">
        <f t="shared" si="38"/>
        <v>#N/A</v>
      </c>
      <c r="DK27" s="10" t="e">
        <f t="shared" si="39"/>
        <v>#N/A</v>
      </c>
      <c r="DL27" s="10" t="e">
        <f t="shared" si="40"/>
        <v>#N/A</v>
      </c>
      <c r="DM27" s="10" t="e">
        <f t="shared" si="41"/>
        <v>#N/A</v>
      </c>
      <c r="DN27" s="10" t="e">
        <f t="shared" si="42"/>
        <v>#N/A</v>
      </c>
      <c r="DO27" s="10" t="e">
        <f t="shared" si="43"/>
        <v>#N/A</v>
      </c>
      <c r="DP27" s="10" t="e">
        <f t="shared" si="44"/>
        <v>#N/A</v>
      </c>
      <c r="DQ27" s="10" t="e">
        <f t="shared" si="45"/>
        <v>#N/A</v>
      </c>
      <c r="DR27" s="10" t="e">
        <f t="shared" si="46"/>
        <v>#N/A</v>
      </c>
      <c r="DS27" s="10" t="e">
        <f t="shared" si="47"/>
        <v>#N/A</v>
      </c>
      <c r="DT27" s="10" t="e">
        <f t="shared" si="48"/>
        <v>#N/A</v>
      </c>
      <c r="DU27" s="10" t="e">
        <f t="shared" si="49"/>
        <v>#N/A</v>
      </c>
      <c r="DV27" s="10" t="e">
        <f t="shared" si="50"/>
        <v>#N/A</v>
      </c>
      <c r="DW27" s="10" t="e">
        <f t="shared" si="51"/>
        <v>#N/A</v>
      </c>
      <c r="DX27" s="10" t="e">
        <f t="shared" si="52"/>
        <v>#N/A</v>
      </c>
      <c r="DY27" s="10" t="e">
        <f t="shared" si="53"/>
        <v>#N/A</v>
      </c>
      <c r="DZ27" s="10" t="e">
        <f t="shared" si="54"/>
        <v>#N/A</v>
      </c>
      <c r="EA27" s="10" t="e">
        <f t="shared" si="55"/>
        <v>#N/A</v>
      </c>
      <c r="EB27" s="10" t="e">
        <f t="shared" si="56"/>
        <v>#N/A</v>
      </c>
      <c r="EC27" s="10" t="e">
        <f t="shared" si="57"/>
        <v>#N/A</v>
      </c>
      <c r="ED27" s="10" t="e">
        <f t="shared" si="58"/>
        <v>#N/A</v>
      </c>
      <c r="EE27" s="10" t="e">
        <f t="shared" si="59"/>
        <v>#N/A</v>
      </c>
      <c r="EF27" s="10" t="e">
        <f t="shared" si="60"/>
        <v>#N/A</v>
      </c>
      <c r="EG27" s="10" t="e">
        <f t="shared" si="61"/>
        <v>#N/A</v>
      </c>
      <c r="EH27" s="10" t="e">
        <f t="shared" si="62"/>
        <v>#N/A</v>
      </c>
      <c r="EI27" s="10" t="e">
        <f t="shared" si="63"/>
        <v>#N/A</v>
      </c>
      <c r="EJ27" s="10" t="e">
        <f t="shared" si="64"/>
        <v>#N/A</v>
      </c>
    </row>
    <row r="28" spans="1:140" ht="15" x14ac:dyDescent="0.2">
      <c r="A28" s="1"/>
      <c r="B28" s="118" t="s">
        <v>118</v>
      </c>
      <c r="C28" s="114">
        <f>Tipy!A44</f>
        <v>70</v>
      </c>
      <c r="D28" s="109" t="str">
        <f>IF(Tipy!B44="","",Tipy!B44)</f>
        <v>MarianV</v>
      </c>
      <c r="E28" s="110">
        <f t="shared" si="0"/>
        <v>310</v>
      </c>
      <c r="F28" s="105">
        <f>IF(ISBLANK(Výsledky!$I$3),"-",SUM(K28:P28,R28,T28:U28,W28,Y28:AA28,AC28,AE28,AG28,AI28:AK28,AN28:AO28,AS28:AT28,AV28:AW28,AZ28,BB28:BC28,BE28:BF28,BH28,BJ28,BL28:BN28,BP28,BR28:BS28))</f>
        <v>180</v>
      </c>
      <c r="G28" s="90">
        <f>IF(ISBLANK(Výsledky!$BF$3),"-",SUM(Q28,V28,X28,S28,AB28,AD28,AU28,BA28,BG28,BI28,BO28,BQ28,BU28))</f>
        <v>70</v>
      </c>
      <c r="H28" s="90" t="str">
        <f>IF(ISBLANK(Výsledky!$FG$3),"-",SUM(AF28,AH28,AM28,AP28,AR28,AX28))</f>
        <v>-</v>
      </c>
      <c r="I28" s="93" t="str">
        <f>IF(ISBLANK(Výsledky!$GW$3),"-",SUM(AL28,AQ28,AY28,BD28,BK28,BT28))</f>
        <v>-</v>
      </c>
      <c r="J28" s="95">
        <f>IF(ISBLANK(Výsledky!$I$3),"",Výsledky!I50)</f>
        <v>60</v>
      </c>
      <c r="K28" s="92">
        <f>IF(ISBLANK(Výsledky!$P$3),"",Výsledky!P50)</f>
        <v>20</v>
      </c>
      <c r="L28" s="92">
        <f>IF(ISBLANK(Výsledky!$W$3),"",Výsledky!W50)</f>
        <v>0</v>
      </c>
      <c r="M28" s="92">
        <f>IF(ISBLANK(Výsledky!$AD$3),"",Výsledky!AD50)</f>
        <v>0</v>
      </c>
      <c r="N28" s="92">
        <f>IF(ISBLANK(Výsledky!$AK$3),"",Výsledky!AK50)</f>
        <v>20</v>
      </c>
      <c r="O28" s="92">
        <f>IF(ISBLANK(Výsledky!$AR$3),"",Výsledky!AR50)</f>
        <v>40</v>
      </c>
      <c r="P28" s="92">
        <f>IF(ISBLANK(Výsledky!$AY$3),"",Výsledky!AY50)</f>
        <v>0</v>
      </c>
      <c r="Q28" s="92">
        <f>IF(ISBLANK(Výsledky!$BF$3),"",Výsledky!BF50)</f>
        <v>0</v>
      </c>
      <c r="R28" s="92" t="str">
        <f>IF(ISBLANK(Výsledky!$BM$3),"",Výsledky!BM50)</f>
        <v/>
      </c>
      <c r="S28" s="92">
        <f>IF(ISBLANK(Výsledky!$BT$3),"",Výsledky!BT50)</f>
        <v>50</v>
      </c>
      <c r="T28" s="92" t="str">
        <f>IF(ISBLANK(Výsledky!$CA$3),"",Výsledky!CA50)</f>
        <v/>
      </c>
      <c r="U28" s="92">
        <f>IF(ISBLANK(Výsledky!$CH$3),"",Výsledky!CH50)</f>
        <v>20</v>
      </c>
      <c r="V28" s="92">
        <f>IF(ISBLANK(Výsledky!$CO$3),"",Výsledky!CO50)</f>
        <v>20</v>
      </c>
      <c r="W28" s="92">
        <f>IF(ISBLANK(Výsledky!$CV$3),"",Výsledky!CV50)</f>
        <v>20</v>
      </c>
      <c r="X28" s="92" t="str">
        <f>IF(ISBLANK(Výsledky!$DC$3),"",Výsledky!DC50)</f>
        <v>-</v>
      </c>
      <c r="Y28" s="92">
        <f>IF(ISBLANK(Výsledky!$DJ$3),"",Výsledky!DJ50)</f>
        <v>20</v>
      </c>
      <c r="Z28" s="92">
        <f>IF(ISBLANK(Výsledky!$DQ$3),"",Výsledky!DQ50)</f>
        <v>40</v>
      </c>
      <c r="AA28" s="92">
        <f>IF(ISBLANK(Výsledky!$DX$3),"",Výsledky!DX50)</f>
        <v>0</v>
      </c>
      <c r="AB28" s="92" t="str">
        <f>IF(ISBLANK(Výsledky!$EE$3),"",Výsledky!EE50)</f>
        <v/>
      </c>
      <c r="AC28" s="92" t="str">
        <f>IF(ISBLANK(Výsledky!$EL$3),"",Výsledky!EL50)</f>
        <v/>
      </c>
      <c r="AD28" s="92" t="str">
        <f>IF(ISBLANK(Výsledky!$ES$3),"",Výsledky!ES50)</f>
        <v/>
      </c>
      <c r="AE28" s="92" t="str">
        <f>IF(ISBLANK(Výsledky!$EZ$3),"",Výsledky!EZ50)</f>
        <v/>
      </c>
      <c r="AF28" s="92" t="str">
        <f>IF(ISBLANK(Výsledky!$FG$3),"",Výsledky!FG50)</f>
        <v/>
      </c>
      <c r="AG28" s="92" t="str">
        <f>IF(ISBLANK(Výsledky!$FN$3),"",Výsledky!FN50)</f>
        <v/>
      </c>
      <c r="AH28" s="92" t="str">
        <f>IF(ISBLANK(Výsledky!$FU$3),"",Výsledky!FU50)</f>
        <v/>
      </c>
      <c r="AI28" s="92" t="str">
        <f>IF(ISBLANK(Výsledky!$GB$3),"",Výsledky!GB50)</f>
        <v/>
      </c>
      <c r="AJ28" s="92" t="str">
        <f>IF(ISBLANK(Výsledky!$GI$3),"",Výsledky!GI50)</f>
        <v/>
      </c>
      <c r="AK28" s="92" t="str">
        <f>IF(ISBLANK(Výsledky!$GP$3),"",Výsledky!GP50)</f>
        <v/>
      </c>
      <c r="AL28" s="92" t="str">
        <f>IF(ISBLANK(Výsledky!$GW$3),"",Výsledky!GW50)</f>
        <v/>
      </c>
      <c r="AM28" s="92" t="str">
        <f>IF(ISBLANK(Výsledky!$HD$3),"",Výsledky!HD50)</f>
        <v/>
      </c>
      <c r="AN28" s="92" t="str">
        <f>IF(ISBLANK(Výsledky!$HK$3),"",Výsledky!HK50)</f>
        <v/>
      </c>
      <c r="AO28" s="92" t="str">
        <f>IF(ISBLANK(Výsledky!$HR$3),"",Výsledky!HR50)</f>
        <v/>
      </c>
      <c r="AP28" s="92" t="str">
        <f>IF(ISBLANK(Výsledky!$HY$3),"",Výsledky!HY50)</f>
        <v/>
      </c>
      <c r="AQ28" s="92" t="str">
        <f>IF(ISBLANK(Výsledky!$IF$3),"",Výsledky!IF50)</f>
        <v/>
      </c>
      <c r="AR28" s="92" t="str">
        <f>IF(ISBLANK(Výsledky!$IM$3),"",Výsledky!IM50)</f>
        <v/>
      </c>
      <c r="AS28" s="92" t="str">
        <f>IF(ISBLANK(Výsledky!$IT$3),"",Výsledky!IT50)</f>
        <v/>
      </c>
      <c r="AT28" s="92" t="str">
        <f>IF(ISBLANK(Výsledky!$JA$3),"",Výsledky!JA50)</f>
        <v/>
      </c>
      <c r="AU28" s="92" t="str">
        <f>IF(ISBLANK(Výsledky!$JH$3),"",Výsledky!JH50)</f>
        <v/>
      </c>
      <c r="AV28" s="92" t="str">
        <f>IF(ISBLANK(Výsledky!$JO$3),"",Výsledky!JO50)</f>
        <v/>
      </c>
      <c r="AW28" s="92" t="str">
        <f>IF(ISBLANK(Výsledky!$JV$3),"",Výsledky!JV50)</f>
        <v/>
      </c>
      <c r="AX28" s="92" t="str">
        <f>IF(ISBLANK(Výsledky!$KC$3),"",Výsledky!KC50)</f>
        <v/>
      </c>
      <c r="AY28" s="92" t="str">
        <f>IF(ISBLANK(Výsledky!$KJ$3),"",Výsledky!KJ50)</f>
        <v/>
      </c>
      <c r="AZ28" s="92" t="str">
        <f>IF(ISBLANK(Výsledky!$KQ$3),"",Výsledky!KQ50)</f>
        <v/>
      </c>
      <c r="BA28" s="92" t="str">
        <f>IF(ISBLANK(Výsledky!$KX$3),"",Výsledky!KX50)</f>
        <v/>
      </c>
      <c r="BB28" s="92" t="str">
        <f>IF(ISBLANK(Výsledky!$LE$3),"",Výsledky!LE50)</f>
        <v/>
      </c>
      <c r="BC28" s="92" t="str">
        <f>IF(ISBLANK(Výsledky!$LL$3),"",Výsledky!LL50)</f>
        <v/>
      </c>
      <c r="BD28" s="92" t="str">
        <f>IF(ISBLANK(Výsledky!$LS$3),"",Výsledky!LS50)</f>
        <v/>
      </c>
      <c r="BE28" s="92" t="str">
        <f>IF(ISBLANK(Výsledky!$LZ$3),"",Výsledky!LZ50)</f>
        <v/>
      </c>
      <c r="BF28" s="92" t="str">
        <f>IF(ISBLANK(Výsledky!$MG$3),"",Výsledky!MG50)</f>
        <v/>
      </c>
      <c r="BG28" s="92" t="str">
        <f>IF(ISBLANK(Výsledky!$MN$3),"",Výsledky!MN50)</f>
        <v/>
      </c>
      <c r="BH28" s="92" t="str">
        <f>IF(ISBLANK(Výsledky!$MU$3),"",Výsledky!MU50)</f>
        <v/>
      </c>
      <c r="BI28" s="92" t="str">
        <f>IF(ISBLANK(Výsledky!$NB$3),"",Výsledky!NB50)</f>
        <v/>
      </c>
      <c r="BJ28" s="92" t="str">
        <f>IF(ISBLANK(Výsledky!$NI$3),"",Výsledky!NI50)</f>
        <v/>
      </c>
      <c r="BK28" s="92" t="str">
        <f>IF(ISBLANK(Výsledky!$NP$3),"",Výsledky!NP50)</f>
        <v/>
      </c>
      <c r="BL28" s="92" t="str">
        <f>IF(ISBLANK(Výsledky!$NW$3),"",Výsledky!NW50)</f>
        <v/>
      </c>
      <c r="BM28" s="92" t="str">
        <f>IF(ISBLANK(Výsledky!$OD$3),"",Výsledky!OD50)</f>
        <v/>
      </c>
      <c r="BN28" s="92" t="str">
        <f>IF(ISBLANK(Výsledky!$OK$3),"",Výsledky!OK50)</f>
        <v/>
      </c>
      <c r="BO28" s="92" t="str">
        <f>IF(ISBLANK(Výsledky!$OR$3),"",Výsledky!OR50)</f>
        <v/>
      </c>
      <c r="BP28" s="92" t="str">
        <f>IF(ISBLANK(Výsledky!$OY$3),"",Výsledky!OY50)</f>
        <v/>
      </c>
      <c r="BQ28" s="92" t="str">
        <f>IF(ISBLANK(Výsledky!$PF$3),"",Výsledky!PF50)</f>
        <v/>
      </c>
      <c r="BR28" s="92" t="str">
        <f>IF(ISBLANK(Výsledky!$PM$3),"",Výsledky!PM50)</f>
        <v/>
      </c>
      <c r="BS28" s="92" t="str">
        <f>IF(ISBLANK(Výsledky!$PT$3),"",Výsledky!PT50)</f>
        <v/>
      </c>
      <c r="BT28" s="92" t="str">
        <f>IF(ISBLANK(Výsledky!$QA$3),"",Výsledky!QA50)</f>
        <v/>
      </c>
      <c r="BU28" s="96" t="str">
        <f>IF(ISBLANK(Výsledky!$QH$3),"",Výsledky!QH50)</f>
        <v/>
      </c>
      <c r="BV28" s="8"/>
      <c r="BW28" s="11"/>
      <c r="BX28" s="12" t="str">
        <f>IF(Tipy!B31="","",Tipy!B31)</f>
        <v>Jymi</v>
      </c>
      <c r="BY28" s="10">
        <f t="shared" si="1"/>
        <v>1</v>
      </c>
      <c r="BZ28" s="10">
        <f t="shared" si="2"/>
        <v>1</v>
      </c>
      <c r="CA28" s="10">
        <f t="shared" si="3"/>
        <v>1</v>
      </c>
      <c r="CB28" s="10">
        <f t="shared" si="4"/>
        <v>4</v>
      </c>
      <c r="CC28" s="10">
        <f t="shared" si="5"/>
        <v>3</v>
      </c>
      <c r="CD28" s="10">
        <f t="shared" si="6"/>
        <v>2</v>
      </c>
      <c r="CE28" s="10">
        <f t="shared" si="7"/>
        <v>2</v>
      </c>
      <c r="CF28" s="10">
        <f t="shared" si="8"/>
        <v>3</v>
      </c>
      <c r="CG28" s="10" t="e">
        <f t="shared" si="9"/>
        <v>#N/A</v>
      </c>
      <c r="CH28" s="10" t="e">
        <f t="shared" si="10"/>
        <v>#N/A</v>
      </c>
      <c r="CI28" s="10" t="e">
        <f t="shared" si="11"/>
        <v>#N/A</v>
      </c>
      <c r="CJ28" s="10" t="e">
        <f t="shared" si="12"/>
        <v>#N/A</v>
      </c>
      <c r="CK28" s="10" t="e">
        <f t="shared" si="13"/>
        <v>#N/A</v>
      </c>
      <c r="CL28" s="10" t="e">
        <f t="shared" si="14"/>
        <v>#N/A</v>
      </c>
      <c r="CM28" s="10" t="e">
        <f t="shared" si="15"/>
        <v>#N/A</v>
      </c>
      <c r="CN28" s="10" t="e">
        <f t="shared" si="16"/>
        <v>#N/A</v>
      </c>
      <c r="CO28" s="10" t="e">
        <f t="shared" si="17"/>
        <v>#N/A</v>
      </c>
      <c r="CP28" s="10" t="e">
        <f t="shared" si="18"/>
        <v>#N/A</v>
      </c>
      <c r="CQ28" s="10" t="e">
        <f t="shared" si="19"/>
        <v>#N/A</v>
      </c>
      <c r="CR28" s="10" t="e">
        <f t="shared" si="20"/>
        <v>#N/A</v>
      </c>
      <c r="CS28" s="10" t="e">
        <f t="shared" si="21"/>
        <v>#N/A</v>
      </c>
      <c r="CT28" s="10" t="e">
        <f t="shared" si="22"/>
        <v>#N/A</v>
      </c>
      <c r="CU28" s="10" t="e">
        <f t="shared" si="23"/>
        <v>#N/A</v>
      </c>
      <c r="CV28" s="10" t="e">
        <f t="shared" si="24"/>
        <v>#N/A</v>
      </c>
      <c r="CW28" s="10" t="e">
        <f t="shared" si="25"/>
        <v>#N/A</v>
      </c>
      <c r="CX28" s="10" t="e">
        <f t="shared" si="26"/>
        <v>#N/A</v>
      </c>
      <c r="CY28" s="10" t="e">
        <f t="shared" si="27"/>
        <v>#N/A</v>
      </c>
      <c r="CZ28" s="10" t="e">
        <f t="shared" si="28"/>
        <v>#N/A</v>
      </c>
      <c r="DA28" s="10" t="e">
        <f t="shared" si="29"/>
        <v>#N/A</v>
      </c>
      <c r="DB28" s="10" t="e">
        <f t="shared" si="30"/>
        <v>#N/A</v>
      </c>
      <c r="DC28" s="10" t="e">
        <f t="shared" si="31"/>
        <v>#N/A</v>
      </c>
      <c r="DD28" s="10" t="e">
        <f t="shared" si="32"/>
        <v>#N/A</v>
      </c>
      <c r="DE28" s="10" t="e">
        <f t="shared" si="33"/>
        <v>#N/A</v>
      </c>
      <c r="DF28" s="10" t="e">
        <f t="shared" si="34"/>
        <v>#N/A</v>
      </c>
      <c r="DG28" s="10" t="e">
        <f t="shared" si="35"/>
        <v>#N/A</v>
      </c>
      <c r="DH28" s="10" t="e">
        <f t="shared" si="36"/>
        <v>#N/A</v>
      </c>
      <c r="DI28" s="10" t="e">
        <f t="shared" si="37"/>
        <v>#N/A</v>
      </c>
      <c r="DJ28" s="10" t="e">
        <f t="shared" si="38"/>
        <v>#N/A</v>
      </c>
      <c r="DK28" s="10" t="e">
        <f t="shared" si="39"/>
        <v>#N/A</v>
      </c>
      <c r="DL28" s="10" t="e">
        <f t="shared" si="40"/>
        <v>#N/A</v>
      </c>
      <c r="DM28" s="10" t="e">
        <f t="shared" si="41"/>
        <v>#N/A</v>
      </c>
      <c r="DN28" s="10" t="e">
        <f t="shared" si="42"/>
        <v>#N/A</v>
      </c>
      <c r="DO28" s="10" t="e">
        <f t="shared" si="43"/>
        <v>#N/A</v>
      </c>
      <c r="DP28" s="10" t="e">
        <f t="shared" si="44"/>
        <v>#N/A</v>
      </c>
      <c r="DQ28" s="10" t="e">
        <f t="shared" si="45"/>
        <v>#N/A</v>
      </c>
      <c r="DR28" s="10" t="e">
        <f t="shared" si="46"/>
        <v>#N/A</v>
      </c>
      <c r="DS28" s="10" t="e">
        <f t="shared" si="47"/>
        <v>#N/A</v>
      </c>
      <c r="DT28" s="10" t="e">
        <f t="shared" si="48"/>
        <v>#N/A</v>
      </c>
      <c r="DU28" s="10" t="e">
        <f t="shared" si="49"/>
        <v>#N/A</v>
      </c>
      <c r="DV28" s="10" t="e">
        <f t="shared" si="50"/>
        <v>#N/A</v>
      </c>
      <c r="DW28" s="10" t="e">
        <f t="shared" si="51"/>
        <v>#N/A</v>
      </c>
      <c r="DX28" s="10" t="e">
        <f t="shared" si="52"/>
        <v>#N/A</v>
      </c>
      <c r="DY28" s="10" t="e">
        <f t="shared" si="53"/>
        <v>#N/A</v>
      </c>
      <c r="DZ28" s="10" t="e">
        <f t="shared" si="54"/>
        <v>#N/A</v>
      </c>
      <c r="EA28" s="10" t="e">
        <f t="shared" si="55"/>
        <v>#N/A</v>
      </c>
      <c r="EB28" s="10" t="e">
        <f t="shared" si="56"/>
        <v>#N/A</v>
      </c>
      <c r="EC28" s="10" t="e">
        <f t="shared" si="57"/>
        <v>#N/A</v>
      </c>
      <c r="ED28" s="10" t="e">
        <f t="shared" si="58"/>
        <v>#N/A</v>
      </c>
      <c r="EE28" s="10" t="e">
        <f t="shared" si="59"/>
        <v>#N/A</v>
      </c>
      <c r="EF28" s="10" t="e">
        <f t="shared" si="60"/>
        <v>#N/A</v>
      </c>
      <c r="EG28" s="10" t="e">
        <f t="shared" si="61"/>
        <v>#N/A</v>
      </c>
      <c r="EH28" s="10" t="e">
        <f t="shared" si="62"/>
        <v>#N/A</v>
      </c>
      <c r="EI28" s="10" t="e">
        <f t="shared" si="63"/>
        <v>#N/A</v>
      </c>
      <c r="EJ28" s="10" t="e">
        <f t="shared" si="64"/>
        <v>#N/A</v>
      </c>
    </row>
    <row r="29" spans="1:140" ht="15" x14ac:dyDescent="0.2">
      <c r="A29" s="1"/>
      <c r="B29" s="118" t="s">
        <v>119</v>
      </c>
      <c r="C29" s="114">
        <f>Tipy!A59</f>
        <v>2</v>
      </c>
      <c r="D29" s="109" t="str">
        <f>IF(Tipy!B59="","",Tipy!B59)</f>
        <v>petro fonka</v>
      </c>
      <c r="E29" s="110">
        <f t="shared" si="0"/>
        <v>300</v>
      </c>
      <c r="F29" s="105">
        <f>IF(ISBLANK(Výsledky!$I$3),"-",SUM(K29:P29,R29,T29:U29,W29,Y29:AA29,AC29,AE29,AG29,AI29:AK29,AN29:AO29,AS29:AT29,AV29:AW29,AZ29,BB29:BC29,BE29:BF29,BH29,BJ29,BL29:BN29,BP29,BR29:BS29))</f>
        <v>220</v>
      </c>
      <c r="G29" s="90">
        <f>IF(ISBLANK(Výsledky!$BF$3),"-",SUM(Q29,V29,X29,S29,AB29,AD29,AU29,BA29,BG29,BI29,BO29,BQ29,BU29))</f>
        <v>80</v>
      </c>
      <c r="H29" s="90" t="str">
        <f>IF(ISBLANK(Výsledky!$FG$3),"-",SUM(AF29,AH29,AM29,AP29,AR29,AX29))</f>
        <v>-</v>
      </c>
      <c r="I29" s="93" t="str">
        <f>IF(ISBLANK(Výsledky!$GW$3),"-",SUM(AL29,AQ29,AY29,BD29,BK29,BT29))</f>
        <v>-</v>
      </c>
      <c r="J29" s="95">
        <f>IF(ISBLANK(Výsledky!$I$3),"",Výsledky!I65)</f>
        <v>0</v>
      </c>
      <c r="K29" s="92" t="str">
        <f>IF(ISBLANK(Výsledky!$P$3),"",Výsledky!P65)</f>
        <v>-</v>
      </c>
      <c r="L29" s="92">
        <f>IF(ISBLANK(Výsledky!$W$3),"",Výsledky!W65)</f>
        <v>0</v>
      </c>
      <c r="M29" s="92">
        <f>IF(ISBLANK(Výsledky!$AD$3),"",Výsledky!AD65)</f>
        <v>20</v>
      </c>
      <c r="N29" s="92">
        <f>IF(ISBLANK(Výsledky!$AK$3),"",Výsledky!AK65)</f>
        <v>70</v>
      </c>
      <c r="O29" s="92">
        <f>IF(ISBLANK(Výsledky!$AR$3),"",Výsledky!AR65)</f>
        <v>20</v>
      </c>
      <c r="P29" s="92">
        <f>IF(ISBLANK(Výsledky!$AY$3),"",Výsledky!AY65)</f>
        <v>0</v>
      </c>
      <c r="Q29" s="92">
        <f>IF(ISBLANK(Výsledky!$BF$3),"",Výsledky!BF65)</f>
        <v>0</v>
      </c>
      <c r="R29" s="92" t="str">
        <f>IF(ISBLANK(Výsledky!$BM$3),"",Výsledky!BM65)</f>
        <v/>
      </c>
      <c r="S29" s="92">
        <f>IF(ISBLANK(Výsledky!$BT$3),"",Výsledky!BT65)</f>
        <v>20</v>
      </c>
      <c r="T29" s="92" t="str">
        <f>IF(ISBLANK(Výsledky!$CA$3),"",Výsledky!CA65)</f>
        <v/>
      </c>
      <c r="U29" s="92">
        <f>IF(ISBLANK(Výsledky!$CH$3),"",Výsledky!CH65)</f>
        <v>20</v>
      </c>
      <c r="V29" s="92">
        <f>IF(ISBLANK(Výsledky!$CO$3),"",Výsledky!CO65)</f>
        <v>0</v>
      </c>
      <c r="W29" s="92">
        <f>IF(ISBLANK(Výsledky!$CV$3),"",Výsledky!CV65)</f>
        <v>50</v>
      </c>
      <c r="X29" s="92">
        <f>IF(ISBLANK(Výsledky!$DC$3),"",Výsledky!DC65)</f>
        <v>60</v>
      </c>
      <c r="Y29" s="92">
        <f>IF(ISBLANK(Výsledky!$DJ$3),"",Výsledky!DJ65)</f>
        <v>20</v>
      </c>
      <c r="Z29" s="92">
        <f>IF(ISBLANK(Výsledky!$DQ$3),"",Výsledky!DQ65)</f>
        <v>20</v>
      </c>
      <c r="AA29" s="92">
        <f>IF(ISBLANK(Výsledky!$DX$3),"",Výsledky!DX65)</f>
        <v>0</v>
      </c>
      <c r="AB29" s="92" t="str">
        <f>IF(ISBLANK(Výsledky!$EE$3),"",Výsledky!EE65)</f>
        <v/>
      </c>
      <c r="AC29" s="92" t="str">
        <f>IF(ISBLANK(Výsledky!$EL$3),"",Výsledky!EL65)</f>
        <v/>
      </c>
      <c r="AD29" s="92" t="str">
        <f>IF(ISBLANK(Výsledky!$ES$3),"",Výsledky!ES65)</f>
        <v/>
      </c>
      <c r="AE29" s="92" t="str">
        <f>IF(ISBLANK(Výsledky!$EZ$3),"",Výsledky!EZ65)</f>
        <v/>
      </c>
      <c r="AF29" s="92" t="str">
        <f>IF(ISBLANK(Výsledky!$FG$3),"",Výsledky!FG65)</f>
        <v/>
      </c>
      <c r="AG29" s="92" t="str">
        <f>IF(ISBLANK(Výsledky!$FN$3),"",Výsledky!FN65)</f>
        <v/>
      </c>
      <c r="AH29" s="92" t="str">
        <f>IF(ISBLANK(Výsledky!$FU$3),"",Výsledky!FU65)</f>
        <v/>
      </c>
      <c r="AI29" s="92" t="str">
        <f>IF(ISBLANK(Výsledky!$GB$3),"",Výsledky!GB65)</f>
        <v/>
      </c>
      <c r="AJ29" s="92" t="str">
        <f>IF(ISBLANK(Výsledky!$GI$3),"",Výsledky!GI65)</f>
        <v/>
      </c>
      <c r="AK29" s="92" t="str">
        <f>IF(ISBLANK(Výsledky!$GP$3),"",Výsledky!GP65)</f>
        <v/>
      </c>
      <c r="AL29" s="92" t="str">
        <f>IF(ISBLANK(Výsledky!$GW$3),"",Výsledky!GW65)</f>
        <v/>
      </c>
      <c r="AM29" s="92" t="str">
        <f>IF(ISBLANK(Výsledky!$HD$3),"",Výsledky!HD65)</f>
        <v/>
      </c>
      <c r="AN29" s="92" t="str">
        <f>IF(ISBLANK(Výsledky!$HK$3),"",Výsledky!HK65)</f>
        <v/>
      </c>
      <c r="AO29" s="92" t="str">
        <f>IF(ISBLANK(Výsledky!$HR$3),"",Výsledky!HR65)</f>
        <v/>
      </c>
      <c r="AP29" s="92" t="str">
        <f>IF(ISBLANK(Výsledky!$HY$3),"",Výsledky!HY65)</f>
        <v/>
      </c>
      <c r="AQ29" s="92" t="str">
        <f>IF(ISBLANK(Výsledky!$IF$3),"",Výsledky!IF65)</f>
        <v/>
      </c>
      <c r="AR29" s="92" t="str">
        <f>IF(ISBLANK(Výsledky!$IM$3),"",Výsledky!IM65)</f>
        <v/>
      </c>
      <c r="AS29" s="92" t="str">
        <f>IF(ISBLANK(Výsledky!$IT$3),"",Výsledky!IT65)</f>
        <v/>
      </c>
      <c r="AT29" s="92" t="str">
        <f>IF(ISBLANK(Výsledky!$JA$3),"",Výsledky!JA65)</f>
        <v/>
      </c>
      <c r="AU29" s="92" t="str">
        <f>IF(ISBLANK(Výsledky!$JH$3),"",Výsledky!JH65)</f>
        <v/>
      </c>
      <c r="AV29" s="92" t="str">
        <f>IF(ISBLANK(Výsledky!$JO$3),"",Výsledky!JO65)</f>
        <v/>
      </c>
      <c r="AW29" s="92" t="str">
        <f>IF(ISBLANK(Výsledky!$JV$3),"",Výsledky!JV65)</f>
        <v/>
      </c>
      <c r="AX29" s="92" t="str">
        <f>IF(ISBLANK(Výsledky!$KC$3),"",Výsledky!KC65)</f>
        <v/>
      </c>
      <c r="AY29" s="92" t="str">
        <f>IF(ISBLANK(Výsledky!$KJ$3),"",Výsledky!KJ65)</f>
        <v/>
      </c>
      <c r="AZ29" s="92" t="str">
        <f>IF(ISBLANK(Výsledky!$KQ$3),"",Výsledky!KQ65)</f>
        <v/>
      </c>
      <c r="BA29" s="92" t="str">
        <f>IF(ISBLANK(Výsledky!$KX$3),"",Výsledky!KX65)</f>
        <v/>
      </c>
      <c r="BB29" s="92" t="str">
        <f>IF(ISBLANK(Výsledky!$LE$3),"",Výsledky!LE65)</f>
        <v/>
      </c>
      <c r="BC29" s="92" t="str">
        <f>IF(ISBLANK(Výsledky!$LL$3),"",Výsledky!LL65)</f>
        <v/>
      </c>
      <c r="BD29" s="92" t="str">
        <f>IF(ISBLANK(Výsledky!$LS$3),"",Výsledky!LS65)</f>
        <v/>
      </c>
      <c r="BE29" s="92" t="str">
        <f>IF(ISBLANK(Výsledky!$LZ$3),"",Výsledky!LZ65)</f>
        <v/>
      </c>
      <c r="BF29" s="92" t="str">
        <f>IF(ISBLANK(Výsledky!$MG$3),"",Výsledky!MG65)</f>
        <v/>
      </c>
      <c r="BG29" s="92" t="str">
        <f>IF(ISBLANK(Výsledky!$MN$3),"",Výsledky!MN65)</f>
        <v/>
      </c>
      <c r="BH29" s="92" t="str">
        <f>IF(ISBLANK(Výsledky!$MU$3),"",Výsledky!MU65)</f>
        <v/>
      </c>
      <c r="BI29" s="92" t="str">
        <f>IF(ISBLANK(Výsledky!$NB$3),"",Výsledky!NB65)</f>
        <v/>
      </c>
      <c r="BJ29" s="92" t="str">
        <f>IF(ISBLANK(Výsledky!$NI$3),"",Výsledky!NI65)</f>
        <v/>
      </c>
      <c r="BK29" s="92" t="str">
        <f>IF(ISBLANK(Výsledky!$NP$3),"",Výsledky!NP65)</f>
        <v/>
      </c>
      <c r="BL29" s="92" t="str">
        <f>IF(ISBLANK(Výsledky!$NW$3),"",Výsledky!NW65)</f>
        <v/>
      </c>
      <c r="BM29" s="92" t="str">
        <f>IF(ISBLANK(Výsledky!$OD$3),"",Výsledky!OD65)</f>
        <v/>
      </c>
      <c r="BN29" s="92" t="str">
        <f>IF(ISBLANK(Výsledky!$OK$3),"",Výsledky!OK65)</f>
        <v/>
      </c>
      <c r="BO29" s="92" t="str">
        <f>IF(ISBLANK(Výsledky!$OR$3),"",Výsledky!OR65)</f>
        <v/>
      </c>
      <c r="BP29" s="92" t="str">
        <f>IF(ISBLANK(Výsledky!$OY$3),"",Výsledky!OY65)</f>
        <v/>
      </c>
      <c r="BQ29" s="92" t="str">
        <f>IF(ISBLANK(Výsledky!$PF$3),"",Výsledky!PF65)</f>
        <v/>
      </c>
      <c r="BR29" s="92" t="str">
        <f>IF(ISBLANK(Výsledky!$PM$3),"",Výsledky!PM65)</f>
        <v/>
      </c>
      <c r="BS29" s="92" t="str">
        <f>IF(ISBLANK(Výsledky!$PT$3),"",Výsledky!PT65)</f>
        <v/>
      </c>
      <c r="BT29" s="92" t="str">
        <f>IF(ISBLANK(Výsledky!$QA$3),"",Výsledky!QA65)</f>
        <v/>
      </c>
      <c r="BU29" s="96" t="str">
        <f>IF(ISBLANK(Výsledky!$QH$3),"",Výsledky!QH65)</f>
        <v/>
      </c>
      <c r="BV29" s="8"/>
      <c r="BW29" s="11"/>
      <c r="BX29" s="12" t="str">
        <f>IF(Tipy!B32="","",Tipy!B32)</f>
        <v>kirips</v>
      </c>
      <c r="BY29" s="10">
        <f t="shared" si="1"/>
        <v>38</v>
      </c>
      <c r="BZ29" s="10">
        <f t="shared" si="2"/>
        <v>37</v>
      </c>
      <c r="CA29" s="10">
        <f t="shared" si="3"/>
        <v>39</v>
      </c>
      <c r="CB29" s="10">
        <f t="shared" si="4"/>
        <v>49</v>
      </c>
      <c r="CC29" s="10">
        <f t="shared" si="5"/>
        <v>39</v>
      </c>
      <c r="CD29" s="10">
        <f t="shared" si="6"/>
        <v>58</v>
      </c>
      <c r="CE29" s="10">
        <f t="shared" si="7"/>
        <v>59</v>
      </c>
      <c r="CF29" s="10">
        <f t="shared" si="8"/>
        <v>52</v>
      </c>
      <c r="CG29" s="10" t="e">
        <f t="shared" si="9"/>
        <v>#N/A</v>
      </c>
      <c r="CH29" s="10" t="e">
        <f t="shared" si="10"/>
        <v>#N/A</v>
      </c>
      <c r="CI29" s="10" t="e">
        <f t="shared" si="11"/>
        <v>#N/A</v>
      </c>
      <c r="CJ29" s="10" t="e">
        <f t="shared" si="12"/>
        <v>#N/A</v>
      </c>
      <c r="CK29" s="10" t="e">
        <f t="shared" si="13"/>
        <v>#N/A</v>
      </c>
      <c r="CL29" s="10" t="e">
        <f t="shared" si="14"/>
        <v>#N/A</v>
      </c>
      <c r="CM29" s="10" t="e">
        <f t="shared" si="15"/>
        <v>#N/A</v>
      </c>
      <c r="CN29" s="10" t="e">
        <f t="shared" si="16"/>
        <v>#N/A</v>
      </c>
      <c r="CO29" s="10" t="e">
        <f t="shared" si="17"/>
        <v>#N/A</v>
      </c>
      <c r="CP29" s="10" t="e">
        <f t="shared" si="18"/>
        <v>#N/A</v>
      </c>
      <c r="CQ29" s="10" t="e">
        <f t="shared" si="19"/>
        <v>#N/A</v>
      </c>
      <c r="CR29" s="10" t="e">
        <f t="shared" si="20"/>
        <v>#N/A</v>
      </c>
      <c r="CS29" s="10" t="e">
        <f t="shared" si="21"/>
        <v>#N/A</v>
      </c>
      <c r="CT29" s="10" t="e">
        <f t="shared" si="22"/>
        <v>#N/A</v>
      </c>
      <c r="CU29" s="10" t="e">
        <f t="shared" si="23"/>
        <v>#N/A</v>
      </c>
      <c r="CV29" s="10" t="e">
        <f t="shared" si="24"/>
        <v>#N/A</v>
      </c>
      <c r="CW29" s="10" t="e">
        <f t="shared" si="25"/>
        <v>#N/A</v>
      </c>
      <c r="CX29" s="10" t="e">
        <f t="shared" si="26"/>
        <v>#N/A</v>
      </c>
      <c r="CY29" s="10" t="e">
        <f t="shared" si="27"/>
        <v>#N/A</v>
      </c>
      <c r="CZ29" s="10" t="e">
        <f t="shared" si="28"/>
        <v>#N/A</v>
      </c>
      <c r="DA29" s="10" t="e">
        <f t="shared" si="29"/>
        <v>#N/A</v>
      </c>
      <c r="DB29" s="10" t="e">
        <f t="shared" si="30"/>
        <v>#N/A</v>
      </c>
      <c r="DC29" s="10" t="e">
        <f t="shared" si="31"/>
        <v>#N/A</v>
      </c>
      <c r="DD29" s="10" t="e">
        <f t="shared" si="32"/>
        <v>#N/A</v>
      </c>
      <c r="DE29" s="10" t="e">
        <f t="shared" si="33"/>
        <v>#N/A</v>
      </c>
      <c r="DF29" s="10" t="e">
        <f t="shared" si="34"/>
        <v>#N/A</v>
      </c>
      <c r="DG29" s="10" t="e">
        <f t="shared" si="35"/>
        <v>#N/A</v>
      </c>
      <c r="DH29" s="10" t="e">
        <f t="shared" si="36"/>
        <v>#N/A</v>
      </c>
      <c r="DI29" s="10" t="e">
        <f t="shared" si="37"/>
        <v>#N/A</v>
      </c>
      <c r="DJ29" s="10" t="e">
        <f t="shared" si="38"/>
        <v>#N/A</v>
      </c>
      <c r="DK29" s="10" t="e">
        <f t="shared" si="39"/>
        <v>#N/A</v>
      </c>
      <c r="DL29" s="10" t="e">
        <f t="shared" si="40"/>
        <v>#N/A</v>
      </c>
      <c r="DM29" s="10" t="e">
        <f t="shared" si="41"/>
        <v>#N/A</v>
      </c>
      <c r="DN29" s="10" t="e">
        <f t="shared" si="42"/>
        <v>#N/A</v>
      </c>
      <c r="DO29" s="10" t="e">
        <f t="shared" si="43"/>
        <v>#N/A</v>
      </c>
      <c r="DP29" s="10" t="e">
        <f t="shared" si="44"/>
        <v>#N/A</v>
      </c>
      <c r="DQ29" s="10" t="e">
        <f t="shared" si="45"/>
        <v>#N/A</v>
      </c>
      <c r="DR29" s="10" t="e">
        <f t="shared" si="46"/>
        <v>#N/A</v>
      </c>
      <c r="DS29" s="10" t="e">
        <f t="shared" si="47"/>
        <v>#N/A</v>
      </c>
      <c r="DT29" s="10" t="e">
        <f t="shared" si="48"/>
        <v>#N/A</v>
      </c>
      <c r="DU29" s="10" t="e">
        <f t="shared" si="49"/>
        <v>#N/A</v>
      </c>
      <c r="DV29" s="10" t="e">
        <f t="shared" si="50"/>
        <v>#N/A</v>
      </c>
      <c r="DW29" s="10" t="e">
        <f t="shared" si="51"/>
        <v>#N/A</v>
      </c>
      <c r="DX29" s="10" t="e">
        <f t="shared" si="52"/>
        <v>#N/A</v>
      </c>
      <c r="DY29" s="10" t="e">
        <f t="shared" si="53"/>
        <v>#N/A</v>
      </c>
      <c r="DZ29" s="10" t="e">
        <f t="shared" si="54"/>
        <v>#N/A</v>
      </c>
      <c r="EA29" s="10" t="e">
        <f t="shared" si="55"/>
        <v>#N/A</v>
      </c>
      <c r="EB29" s="10" t="e">
        <f t="shared" si="56"/>
        <v>#N/A</v>
      </c>
      <c r="EC29" s="10" t="e">
        <f t="shared" si="57"/>
        <v>#N/A</v>
      </c>
      <c r="ED29" s="10" t="e">
        <f t="shared" si="58"/>
        <v>#N/A</v>
      </c>
      <c r="EE29" s="10" t="e">
        <f t="shared" si="59"/>
        <v>#N/A</v>
      </c>
      <c r="EF29" s="10" t="e">
        <f t="shared" si="60"/>
        <v>#N/A</v>
      </c>
      <c r="EG29" s="10" t="e">
        <f t="shared" si="61"/>
        <v>#N/A</v>
      </c>
      <c r="EH29" s="10" t="e">
        <f t="shared" si="62"/>
        <v>#N/A</v>
      </c>
      <c r="EI29" s="10" t="e">
        <f t="shared" si="63"/>
        <v>#N/A</v>
      </c>
      <c r="EJ29" s="10" t="e">
        <f t="shared" si="64"/>
        <v>#N/A</v>
      </c>
    </row>
    <row r="30" spans="1:140" ht="15" x14ac:dyDescent="0.2">
      <c r="A30" s="1"/>
      <c r="B30" s="118" t="s">
        <v>120</v>
      </c>
      <c r="C30" s="114">
        <f>Tipy!A15</f>
        <v>7</v>
      </c>
      <c r="D30" s="109" t="str">
        <f>IF(Tipy!B15="","",Tipy!B15)</f>
        <v>Darwin bude bůh</v>
      </c>
      <c r="E30" s="110">
        <f t="shared" si="0"/>
        <v>300</v>
      </c>
      <c r="F30" s="105">
        <f>IF(ISBLANK(Výsledky!$I$3),"-",SUM(K30:P30,R30,T30:U30,W30,Y30:AA30,AC30,AE30,AG30,AI30:AK30,AN30:AO30,AS30:AT30,AV30:AW30,AZ30,BB30:BC30,BE30:BF30,BH30,BJ30,BL30:BN30,BP30,BR30:BS30))</f>
        <v>180</v>
      </c>
      <c r="G30" s="90">
        <f>IF(ISBLANK(Výsledky!$BF$3),"-",SUM(Q30,V30,X30,S30,AB30,AD30,AU30,BA30,BG30,BI30,BO30,BQ30,BU30))</f>
        <v>100</v>
      </c>
      <c r="H30" s="90" t="str">
        <f>IF(ISBLANK(Výsledky!$FG$3),"-",SUM(AF30,AH30,AM30,AP30,AR30,AX30))</f>
        <v>-</v>
      </c>
      <c r="I30" s="93" t="str">
        <f>IF(ISBLANK(Výsledky!$GW$3),"-",SUM(AL30,AQ30,AY30,BD30,BK30,BT30))</f>
        <v>-</v>
      </c>
      <c r="J30" s="95">
        <f>IF(ISBLANK(Výsledky!$I$3),"",Výsledky!I21)</f>
        <v>20</v>
      </c>
      <c r="K30" s="92">
        <f>IF(ISBLANK(Výsledky!$P$3),"",Výsledky!P21)</f>
        <v>20</v>
      </c>
      <c r="L30" s="92">
        <f>IF(ISBLANK(Výsledky!$W$3),"",Výsledky!W21)</f>
        <v>20</v>
      </c>
      <c r="M30" s="92">
        <f>IF(ISBLANK(Výsledky!$AD$3),"",Výsledky!AD21)</f>
        <v>0</v>
      </c>
      <c r="N30" s="92">
        <f>IF(ISBLANK(Výsledky!$AK$3),"",Výsledky!AK21)</f>
        <v>70</v>
      </c>
      <c r="O30" s="92">
        <f>IF(ISBLANK(Výsledky!$AR$3),"",Výsledky!AR21)</f>
        <v>60</v>
      </c>
      <c r="P30" s="92" t="str">
        <f>IF(ISBLANK(Výsledky!$AY$3),"",Výsledky!AY21)</f>
        <v>-</v>
      </c>
      <c r="Q30" s="92">
        <f>IF(ISBLANK(Výsledky!$BF$3),"",Výsledky!BF21)</f>
        <v>0</v>
      </c>
      <c r="R30" s="92" t="str">
        <f>IF(ISBLANK(Výsledky!$BM$3),"",Výsledky!BM21)</f>
        <v/>
      </c>
      <c r="S30" s="92">
        <f>IF(ISBLANK(Výsledky!$BT$3),"",Výsledky!BT21)</f>
        <v>20</v>
      </c>
      <c r="T30" s="92" t="str">
        <f>IF(ISBLANK(Výsledky!$CA$3),"",Výsledky!CA21)</f>
        <v/>
      </c>
      <c r="U30" s="92" t="str">
        <f>IF(ISBLANK(Výsledky!$CH$3),"",Výsledky!CH21)</f>
        <v>-</v>
      </c>
      <c r="V30" s="92">
        <f>IF(ISBLANK(Výsledky!$CO$3),"",Výsledky!CO21)</f>
        <v>20</v>
      </c>
      <c r="W30" s="92" t="str">
        <f>IF(ISBLANK(Výsledky!$CV$3),"",Výsledky!CV21)</f>
        <v>-</v>
      </c>
      <c r="X30" s="92">
        <f>IF(ISBLANK(Výsledky!$DC$3),"",Výsledky!DC21)</f>
        <v>60</v>
      </c>
      <c r="Y30" s="92" t="str">
        <f>IF(ISBLANK(Výsledky!$DJ$3),"",Výsledky!DJ21)</f>
        <v>-</v>
      </c>
      <c r="Z30" s="92">
        <f>IF(ISBLANK(Výsledky!$DQ$3),"",Výsledky!DQ21)</f>
        <v>10</v>
      </c>
      <c r="AA30" s="92">
        <f>IF(ISBLANK(Výsledky!$DX$3),"",Výsledky!DX21)</f>
        <v>0</v>
      </c>
      <c r="AB30" s="92" t="str">
        <f>IF(ISBLANK(Výsledky!$EE$3),"",Výsledky!EE21)</f>
        <v/>
      </c>
      <c r="AC30" s="92" t="str">
        <f>IF(ISBLANK(Výsledky!$EL$3),"",Výsledky!EL21)</f>
        <v/>
      </c>
      <c r="AD30" s="92" t="str">
        <f>IF(ISBLANK(Výsledky!$ES$3),"",Výsledky!ES21)</f>
        <v/>
      </c>
      <c r="AE30" s="92" t="str">
        <f>IF(ISBLANK(Výsledky!$EZ$3),"",Výsledky!EZ21)</f>
        <v/>
      </c>
      <c r="AF30" s="92" t="str">
        <f>IF(ISBLANK(Výsledky!$FG$3),"",Výsledky!FG21)</f>
        <v/>
      </c>
      <c r="AG30" s="92" t="str">
        <f>IF(ISBLANK(Výsledky!$FN$3),"",Výsledky!FN21)</f>
        <v/>
      </c>
      <c r="AH30" s="92" t="str">
        <f>IF(ISBLANK(Výsledky!$FU$3),"",Výsledky!FU21)</f>
        <v/>
      </c>
      <c r="AI30" s="92" t="str">
        <f>IF(ISBLANK(Výsledky!$GB$3),"",Výsledky!GB21)</f>
        <v/>
      </c>
      <c r="AJ30" s="92" t="str">
        <f>IF(ISBLANK(Výsledky!$GI$3),"",Výsledky!GI21)</f>
        <v/>
      </c>
      <c r="AK30" s="92" t="str">
        <f>IF(ISBLANK(Výsledky!$GP$3),"",Výsledky!GP21)</f>
        <v/>
      </c>
      <c r="AL30" s="92" t="str">
        <f>IF(ISBLANK(Výsledky!$GW$3),"",Výsledky!GW21)</f>
        <v/>
      </c>
      <c r="AM30" s="92" t="str">
        <f>IF(ISBLANK(Výsledky!$HD$3),"",Výsledky!HD21)</f>
        <v/>
      </c>
      <c r="AN30" s="92" t="str">
        <f>IF(ISBLANK(Výsledky!$HK$3),"",Výsledky!HK21)</f>
        <v/>
      </c>
      <c r="AO30" s="92" t="str">
        <f>IF(ISBLANK(Výsledky!$HR$3),"",Výsledky!HR21)</f>
        <v/>
      </c>
      <c r="AP30" s="92" t="str">
        <f>IF(ISBLANK(Výsledky!$HY$3),"",Výsledky!HY21)</f>
        <v/>
      </c>
      <c r="AQ30" s="92" t="str">
        <f>IF(ISBLANK(Výsledky!$IF$3),"",Výsledky!IF21)</f>
        <v/>
      </c>
      <c r="AR30" s="92" t="str">
        <f>IF(ISBLANK(Výsledky!$IM$3),"",Výsledky!IM21)</f>
        <v/>
      </c>
      <c r="AS30" s="92" t="str">
        <f>IF(ISBLANK(Výsledky!$IT$3),"",Výsledky!IT21)</f>
        <v/>
      </c>
      <c r="AT30" s="92" t="str">
        <f>IF(ISBLANK(Výsledky!$JA$3),"",Výsledky!JA21)</f>
        <v/>
      </c>
      <c r="AU30" s="92" t="str">
        <f>IF(ISBLANK(Výsledky!$JH$3),"",Výsledky!JH21)</f>
        <v/>
      </c>
      <c r="AV30" s="92" t="str">
        <f>IF(ISBLANK(Výsledky!$JO$3),"",Výsledky!JO21)</f>
        <v/>
      </c>
      <c r="AW30" s="92" t="str">
        <f>IF(ISBLANK(Výsledky!$JV$3),"",Výsledky!JV21)</f>
        <v/>
      </c>
      <c r="AX30" s="92" t="str">
        <f>IF(ISBLANK(Výsledky!$KC$3),"",Výsledky!KC21)</f>
        <v/>
      </c>
      <c r="AY30" s="92" t="str">
        <f>IF(ISBLANK(Výsledky!$KJ$3),"",Výsledky!KJ21)</f>
        <v/>
      </c>
      <c r="AZ30" s="92" t="str">
        <f>IF(ISBLANK(Výsledky!$KQ$3),"",Výsledky!KQ21)</f>
        <v/>
      </c>
      <c r="BA30" s="92" t="str">
        <f>IF(ISBLANK(Výsledky!$KX$3),"",Výsledky!KX21)</f>
        <v/>
      </c>
      <c r="BB30" s="92" t="str">
        <f>IF(ISBLANK(Výsledky!$LE$3),"",Výsledky!LE21)</f>
        <v/>
      </c>
      <c r="BC30" s="92" t="str">
        <f>IF(ISBLANK(Výsledky!$LL$3),"",Výsledky!LL21)</f>
        <v/>
      </c>
      <c r="BD30" s="92" t="str">
        <f>IF(ISBLANK(Výsledky!$LS$3),"",Výsledky!LS21)</f>
        <v/>
      </c>
      <c r="BE30" s="92" t="str">
        <f>IF(ISBLANK(Výsledky!$LZ$3),"",Výsledky!LZ21)</f>
        <v/>
      </c>
      <c r="BF30" s="92" t="str">
        <f>IF(ISBLANK(Výsledky!$MG$3),"",Výsledky!MG21)</f>
        <v/>
      </c>
      <c r="BG30" s="92" t="str">
        <f>IF(ISBLANK(Výsledky!$MN$3),"",Výsledky!MN21)</f>
        <v/>
      </c>
      <c r="BH30" s="92" t="str">
        <f>IF(ISBLANK(Výsledky!$MU$3),"",Výsledky!MU21)</f>
        <v/>
      </c>
      <c r="BI30" s="92" t="str">
        <f>IF(ISBLANK(Výsledky!$NB$3),"",Výsledky!NB21)</f>
        <v/>
      </c>
      <c r="BJ30" s="92" t="str">
        <f>IF(ISBLANK(Výsledky!$NI$3),"",Výsledky!NI21)</f>
        <v/>
      </c>
      <c r="BK30" s="92" t="str">
        <f>IF(ISBLANK(Výsledky!$NP$3),"",Výsledky!NP21)</f>
        <v/>
      </c>
      <c r="BL30" s="92" t="str">
        <f>IF(ISBLANK(Výsledky!$NW$3),"",Výsledky!NW21)</f>
        <v/>
      </c>
      <c r="BM30" s="92" t="str">
        <f>IF(ISBLANK(Výsledky!$OD$3),"",Výsledky!OD21)</f>
        <v/>
      </c>
      <c r="BN30" s="92" t="str">
        <f>IF(ISBLANK(Výsledky!$OK$3),"",Výsledky!OK21)</f>
        <v/>
      </c>
      <c r="BO30" s="92" t="str">
        <f>IF(ISBLANK(Výsledky!$OR$3),"",Výsledky!OR21)</f>
        <v/>
      </c>
      <c r="BP30" s="92" t="str">
        <f>IF(ISBLANK(Výsledky!$OY$3),"",Výsledky!OY21)</f>
        <v/>
      </c>
      <c r="BQ30" s="92" t="str">
        <f>IF(ISBLANK(Výsledky!$PF$3),"",Výsledky!PF21)</f>
        <v/>
      </c>
      <c r="BR30" s="92" t="str">
        <f>IF(ISBLANK(Výsledky!$PM$3),"",Výsledky!PM21)</f>
        <v/>
      </c>
      <c r="BS30" s="92" t="str">
        <f>IF(ISBLANK(Výsledky!$PT$3),"",Výsledky!PT21)</f>
        <v/>
      </c>
      <c r="BT30" s="92" t="str">
        <f>IF(ISBLANK(Výsledky!$QA$3),"",Výsledky!QA21)</f>
        <v/>
      </c>
      <c r="BU30" s="96" t="str">
        <f>IF(ISBLANK(Výsledky!$QH$3),"",Výsledky!QH21)</f>
        <v/>
      </c>
      <c r="BV30" s="8"/>
      <c r="BW30" s="11"/>
      <c r="BX30" s="12" t="str">
        <f>IF(Tipy!B33="","",Tipy!B33)</f>
        <v>KokiBR</v>
      </c>
      <c r="BY30" s="10">
        <f t="shared" si="1"/>
        <v>76</v>
      </c>
      <c r="BZ30" s="10">
        <f t="shared" si="2"/>
        <v>62</v>
      </c>
      <c r="CA30" s="10">
        <f t="shared" si="3"/>
        <v>64</v>
      </c>
      <c r="CB30" s="10">
        <f t="shared" si="4"/>
        <v>55</v>
      </c>
      <c r="CC30" s="10">
        <f t="shared" si="5"/>
        <v>67</v>
      </c>
      <c r="CD30" s="10">
        <f t="shared" si="6"/>
        <v>65</v>
      </c>
      <c r="CE30" s="10">
        <f t="shared" si="7"/>
        <v>65</v>
      </c>
      <c r="CF30" s="10">
        <f t="shared" si="8"/>
        <v>66</v>
      </c>
      <c r="CG30" s="10" t="e">
        <f t="shared" si="9"/>
        <v>#N/A</v>
      </c>
      <c r="CH30" s="10" t="e">
        <f t="shared" si="10"/>
        <v>#N/A</v>
      </c>
      <c r="CI30" s="10" t="e">
        <f t="shared" si="11"/>
        <v>#N/A</v>
      </c>
      <c r="CJ30" s="10" t="e">
        <f t="shared" si="12"/>
        <v>#N/A</v>
      </c>
      <c r="CK30" s="10" t="e">
        <f t="shared" si="13"/>
        <v>#N/A</v>
      </c>
      <c r="CL30" s="10" t="e">
        <f t="shared" si="14"/>
        <v>#N/A</v>
      </c>
      <c r="CM30" s="10" t="e">
        <f t="shared" si="15"/>
        <v>#N/A</v>
      </c>
      <c r="CN30" s="10" t="e">
        <f t="shared" si="16"/>
        <v>#N/A</v>
      </c>
      <c r="CO30" s="10" t="e">
        <f t="shared" si="17"/>
        <v>#N/A</v>
      </c>
      <c r="CP30" s="10" t="e">
        <f t="shared" si="18"/>
        <v>#N/A</v>
      </c>
      <c r="CQ30" s="10" t="e">
        <f t="shared" si="19"/>
        <v>#N/A</v>
      </c>
      <c r="CR30" s="10" t="e">
        <f t="shared" si="20"/>
        <v>#N/A</v>
      </c>
      <c r="CS30" s="10" t="e">
        <f t="shared" si="21"/>
        <v>#N/A</v>
      </c>
      <c r="CT30" s="10" t="e">
        <f t="shared" si="22"/>
        <v>#N/A</v>
      </c>
      <c r="CU30" s="10" t="e">
        <f t="shared" si="23"/>
        <v>#N/A</v>
      </c>
      <c r="CV30" s="10" t="e">
        <f t="shared" si="24"/>
        <v>#N/A</v>
      </c>
      <c r="CW30" s="10" t="e">
        <f t="shared" si="25"/>
        <v>#N/A</v>
      </c>
      <c r="CX30" s="10" t="e">
        <f t="shared" si="26"/>
        <v>#N/A</v>
      </c>
      <c r="CY30" s="10" t="e">
        <f t="shared" si="27"/>
        <v>#N/A</v>
      </c>
      <c r="CZ30" s="10" t="e">
        <f t="shared" si="28"/>
        <v>#N/A</v>
      </c>
      <c r="DA30" s="10" t="e">
        <f t="shared" si="29"/>
        <v>#N/A</v>
      </c>
      <c r="DB30" s="10" t="e">
        <f t="shared" si="30"/>
        <v>#N/A</v>
      </c>
      <c r="DC30" s="10" t="e">
        <f t="shared" si="31"/>
        <v>#N/A</v>
      </c>
      <c r="DD30" s="10" t="e">
        <f t="shared" si="32"/>
        <v>#N/A</v>
      </c>
      <c r="DE30" s="10" t="e">
        <f t="shared" si="33"/>
        <v>#N/A</v>
      </c>
      <c r="DF30" s="10" t="e">
        <f t="shared" si="34"/>
        <v>#N/A</v>
      </c>
      <c r="DG30" s="10" t="e">
        <f t="shared" si="35"/>
        <v>#N/A</v>
      </c>
      <c r="DH30" s="10" t="e">
        <f t="shared" si="36"/>
        <v>#N/A</v>
      </c>
      <c r="DI30" s="10" t="e">
        <f t="shared" si="37"/>
        <v>#N/A</v>
      </c>
      <c r="DJ30" s="10" t="e">
        <f t="shared" si="38"/>
        <v>#N/A</v>
      </c>
      <c r="DK30" s="10" t="e">
        <f t="shared" si="39"/>
        <v>#N/A</v>
      </c>
      <c r="DL30" s="10" t="e">
        <f t="shared" si="40"/>
        <v>#N/A</v>
      </c>
      <c r="DM30" s="10" t="e">
        <f t="shared" si="41"/>
        <v>#N/A</v>
      </c>
      <c r="DN30" s="10" t="e">
        <f t="shared" si="42"/>
        <v>#N/A</v>
      </c>
      <c r="DO30" s="10" t="e">
        <f t="shared" si="43"/>
        <v>#N/A</v>
      </c>
      <c r="DP30" s="10" t="e">
        <f t="shared" si="44"/>
        <v>#N/A</v>
      </c>
      <c r="DQ30" s="10" t="e">
        <f t="shared" si="45"/>
        <v>#N/A</v>
      </c>
      <c r="DR30" s="10" t="e">
        <f t="shared" si="46"/>
        <v>#N/A</v>
      </c>
      <c r="DS30" s="10" t="e">
        <f t="shared" si="47"/>
        <v>#N/A</v>
      </c>
      <c r="DT30" s="10" t="e">
        <f t="shared" si="48"/>
        <v>#N/A</v>
      </c>
      <c r="DU30" s="10" t="e">
        <f t="shared" si="49"/>
        <v>#N/A</v>
      </c>
      <c r="DV30" s="10" t="e">
        <f t="shared" si="50"/>
        <v>#N/A</v>
      </c>
      <c r="DW30" s="10" t="e">
        <f t="shared" si="51"/>
        <v>#N/A</v>
      </c>
      <c r="DX30" s="10" t="e">
        <f t="shared" si="52"/>
        <v>#N/A</v>
      </c>
      <c r="DY30" s="10" t="e">
        <f t="shared" si="53"/>
        <v>#N/A</v>
      </c>
      <c r="DZ30" s="10" t="e">
        <f t="shared" si="54"/>
        <v>#N/A</v>
      </c>
      <c r="EA30" s="10" t="e">
        <f t="shared" si="55"/>
        <v>#N/A</v>
      </c>
      <c r="EB30" s="10" t="e">
        <f t="shared" si="56"/>
        <v>#N/A</v>
      </c>
      <c r="EC30" s="10" t="e">
        <f t="shared" si="57"/>
        <v>#N/A</v>
      </c>
      <c r="ED30" s="10" t="e">
        <f t="shared" si="58"/>
        <v>#N/A</v>
      </c>
      <c r="EE30" s="10" t="e">
        <f t="shared" si="59"/>
        <v>#N/A</v>
      </c>
      <c r="EF30" s="10" t="e">
        <f t="shared" si="60"/>
        <v>#N/A</v>
      </c>
      <c r="EG30" s="10" t="e">
        <f t="shared" si="61"/>
        <v>#N/A</v>
      </c>
      <c r="EH30" s="10" t="e">
        <f t="shared" si="62"/>
        <v>#N/A</v>
      </c>
      <c r="EI30" s="10" t="e">
        <f t="shared" si="63"/>
        <v>#N/A</v>
      </c>
      <c r="EJ30" s="10" t="e">
        <f t="shared" si="64"/>
        <v>#N/A</v>
      </c>
    </row>
    <row r="31" spans="1:140" ht="15" x14ac:dyDescent="0.2">
      <c r="A31" s="1"/>
      <c r="B31" s="118" t="s">
        <v>121</v>
      </c>
      <c r="C31" s="114">
        <f>Tipy!A37</f>
        <v>21</v>
      </c>
      <c r="D31" s="109" t="str">
        <f>IF(Tipy!B37="","",Tipy!B37)</f>
        <v>LFC 37</v>
      </c>
      <c r="E31" s="110">
        <f t="shared" si="0"/>
        <v>300</v>
      </c>
      <c r="F31" s="105">
        <f>IF(ISBLANK(Výsledky!$I$3),"-",SUM(K31:P31,R31,T31:U31,W31,Y31:AA31,AC31,AE31,AG31,AI31:AK31,AN31:AO31,AS31:AT31,AV31:AW31,AZ31,BB31:BC31,BE31:BF31,BH31,BJ31,BL31:BN31,BP31,BR31:BS31))</f>
        <v>170</v>
      </c>
      <c r="G31" s="90">
        <f>IF(ISBLANK(Výsledky!$BF$3),"-",SUM(Q31,V31,X31,S31,AB31,AD31,AU31,BA31,BG31,BI31,BO31,BQ31,BU31))</f>
        <v>130</v>
      </c>
      <c r="H31" s="90" t="str">
        <f>IF(ISBLANK(Výsledky!$FG$3),"-",SUM(AF31,AH31,AM31,AP31,AR31,AX31))</f>
        <v>-</v>
      </c>
      <c r="I31" s="93" t="str">
        <f>IF(ISBLANK(Výsledky!$GW$3),"-",SUM(AL31,AQ31,AY31,BD31,BK31,BT31))</f>
        <v>-</v>
      </c>
      <c r="J31" s="95">
        <f>IF(ISBLANK(Výsledky!$I$3),"",Výsledky!I43)</f>
        <v>0</v>
      </c>
      <c r="K31" s="92">
        <f>IF(ISBLANK(Výsledky!$P$3),"",Výsledky!P43)</f>
        <v>20</v>
      </c>
      <c r="L31" s="92">
        <f>IF(ISBLANK(Výsledky!$W$3),"",Výsledky!W43)</f>
        <v>0</v>
      </c>
      <c r="M31" s="92">
        <f>IF(ISBLANK(Výsledky!$AD$3),"",Výsledky!AD43)</f>
        <v>20</v>
      </c>
      <c r="N31" s="92">
        <f>IF(ISBLANK(Výsledky!$AK$3),"",Výsledky!AK43)</f>
        <v>40</v>
      </c>
      <c r="O31" s="92">
        <f>IF(ISBLANK(Výsledky!$AR$3),"",Výsledky!AR43)</f>
        <v>20</v>
      </c>
      <c r="P31" s="92">
        <f>IF(ISBLANK(Výsledky!$AY$3),"",Výsledky!AY43)</f>
        <v>0</v>
      </c>
      <c r="Q31" s="92">
        <f>IF(ISBLANK(Výsledky!$BF$3),"",Výsledky!BF43)</f>
        <v>0</v>
      </c>
      <c r="R31" s="92" t="str">
        <f>IF(ISBLANK(Výsledky!$BM$3),"",Výsledky!BM43)</f>
        <v/>
      </c>
      <c r="S31" s="92">
        <f>IF(ISBLANK(Výsledky!$BT$3),"",Výsledky!BT43)</f>
        <v>50</v>
      </c>
      <c r="T31" s="92" t="str">
        <f>IF(ISBLANK(Výsledky!$CA$3),"",Výsledky!CA43)</f>
        <v/>
      </c>
      <c r="U31" s="92">
        <f>IF(ISBLANK(Výsledky!$CH$3),"",Výsledky!CH43)</f>
        <v>0</v>
      </c>
      <c r="V31" s="92">
        <f>IF(ISBLANK(Výsledky!$CO$3),"",Výsledky!CO43)</f>
        <v>20</v>
      </c>
      <c r="W31" s="92">
        <f>IF(ISBLANK(Výsledky!$CV$3),"",Výsledky!CV43)</f>
        <v>0</v>
      </c>
      <c r="X31" s="92">
        <f>IF(ISBLANK(Výsledky!$DC$3),"",Výsledky!DC43)</f>
        <v>60</v>
      </c>
      <c r="Y31" s="92">
        <f>IF(ISBLANK(Výsledky!$DJ$3),"",Výsledky!DJ43)</f>
        <v>20</v>
      </c>
      <c r="Z31" s="92">
        <f>IF(ISBLANK(Výsledky!$DQ$3),"",Výsledky!DQ43)</f>
        <v>50</v>
      </c>
      <c r="AA31" s="92">
        <f>IF(ISBLANK(Výsledky!$DX$3),"",Výsledky!DX43)</f>
        <v>0</v>
      </c>
      <c r="AB31" s="92" t="str">
        <f>IF(ISBLANK(Výsledky!$EE$3),"",Výsledky!EE43)</f>
        <v/>
      </c>
      <c r="AC31" s="92" t="str">
        <f>IF(ISBLANK(Výsledky!$EL$3),"",Výsledky!EL43)</f>
        <v/>
      </c>
      <c r="AD31" s="92" t="str">
        <f>IF(ISBLANK(Výsledky!$ES$3),"",Výsledky!ES43)</f>
        <v/>
      </c>
      <c r="AE31" s="92" t="str">
        <f>IF(ISBLANK(Výsledky!$EZ$3),"",Výsledky!EZ43)</f>
        <v/>
      </c>
      <c r="AF31" s="92" t="str">
        <f>IF(ISBLANK(Výsledky!$FG$3),"",Výsledky!FG43)</f>
        <v/>
      </c>
      <c r="AG31" s="92" t="str">
        <f>IF(ISBLANK(Výsledky!$FN$3),"",Výsledky!FN43)</f>
        <v/>
      </c>
      <c r="AH31" s="92" t="str">
        <f>IF(ISBLANK(Výsledky!$FU$3),"",Výsledky!FU43)</f>
        <v/>
      </c>
      <c r="AI31" s="92" t="str">
        <f>IF(ISBLANK(Výsledky!$GB$3),"",Výsledky!GB43)</f>
        <v/>
      </c>
      <c r="AJ31" s="92" t="str">
        <f>IF(ISBLANK(Výsledky!$GI$3),"",Výsledky!GI43)</f>
        <v/>
      </c>
      <c r="AK31" s="92" t="str">
        <f>IF(ISBLANK(Výsledky!$GP$3),"",Výsledky!GP43)</f>
        <v/>
      </c>
      <c r="AL31" s="92" t="str">
        <f>IF(ISBLANK(Výsledky!$GW$3),"",Výsledky!GW43)</f>
        <v/>
      </c>
      <c r="AM31" s="92" t="str">
        <f>IF(ISBLANK(Výsledky!$HD$3),"",Výsledky!HD43)</f>
        <v/>
      </c>
      <c r="AN31" s="92" t="str">
        <f>IF(ISBLANK(Výsledky!$HK$3),"",Výsledky!HK43)</f>
        <v/>
      </c>
      <c r="AO31" s="92" t="str">
        <f>IF(ISBLANK(Výsledky!$HR$3),"",Výsledky!HR43)</f>
        <v/>
      </c>
      <c r="AP31" s="92" t="str">
        <f>IF(ISBLANK(Výsledky!$HY$3),"",Výsledky!HY43)</f>
        <v/>
      </c>
      <c r="AQ31" s="92" t="str">
        <f>IF(ISBLANK(Výsledky!$IF$3),"",Výsledky!IF43)</f>
        <v/>
      </c>
      <c r="AR31" s="92" t="str">
        <f>IF(ISBLANK(Výsledky!$IM$3),"",Výsledky!IM43)</f>
        <v/>
      </c>
      <c r="AS31" s="92" t="str">
        <f>IF(ISBLANK(Výsledky!$IT$3),"",Výsledky!IT43)</f>
        <v/>
      </c>
      <c r="AT31" s="92" t="str">
        <f>IF(ISBLANK(Výsledky!$JA$3),"",Výsledky!JA43)</f>
        <v/>
      </c>
      <c r="AU31" s="92" t="str">
        <f>IF(ISBLANK(Výsledky!$JH$3),"",Výsledky!JH43)</f>
        <v/>
      </c>
      <c r="AV31" s="92" t="str">
        <f>IF(ISBLANK(Výsledky!$JO$3),"",Výsledky!JO43)</f>
        <v/>
      </c>
      <c r="AW31" s="92" t="str">
        <f>IF(ISBLANK(Výsledky!$JV$3),"",Výsledky!JV43)</f>
        <v/>
      </c>
      <c r="AX31" s="92" t="str">
        <f>IF(ISBLANK(Výsledky!$KC$3),"",Výsledky!KC43)</f>
        <v/>
      </c>
      <c r="AY31" s="92" t="str">
        <f>IF(ISBLANK(Výsledky!$KJ$3),"",Výsledky!KJ43)</f>
        <v/>
      </c>
      <c r="AZ31" s="92" t="str">
        <f>IF(ISBLANK(Výsledky!$KQ$3),"",Výsledky!KQ43)</f>
        <v/>
      </c>
      <c r="BA31" s="92" t="str">
        <f>IF(ISBLANK(Výsledky!$KX$3),"",Výsledky!KX43)</f>
        <v/>
      </c>
      <c r="BB31" s="92" t="str">
        <f>IF(ISBLANK(Výsledky!$LE$3),"",Výsledky!LE43)</f>
        <v/>
      </c>
      <c r="BC31" s="92" t="str">
        <f>IF(ISBLANK(Výsledky!$LL$3),"",Výsledky!LL43)</f>
        <v/>
      </c>
      <c r="BD31" s="92" t="str">
        <f>IF(ISBLANK(Výsledky!$LS$3),"",Výsledky!LS43)</f>
        <v/>
      </c>
      <c r="BE31" s="92" t="str">
        <f>IF(ISBLANK(Výsledky!$LZ$3),"",Výsledky!LZ43)</f>
        <v/>
      </c>
      <c r="BF31" s="92" t="str">
        <f>IF(ISBLANK(Výsledky!$MG$3),"",Výsledky!MG43)</f>
        <v/>
      </c>
      <c r="BG31" s="92" t="str">
        <f>IF(ISBLANK(Výsledky!$MN$3),"",Výsledky!MN43)</f>
        <v/>
      </c>
      <c r="BH31" s="92" t="str">
        <f>IF(ISBLANK(Výsledky!$MU$3),"",Výsledky!MU43)</f>
        <v/>
      </c>
      <c r="BI31" s="92" t="str">
        <f>IF(ISBLANK(Výsledky!$NB$3),"",Výsledky!NB43)</f>
        <v/>
      </c>
      <c r="BJ31" s="92" t="str">
        <f>IF(ISBLANK(Výsledky!$NI$3),"",Výsledky!NI43)</f>
        <v/>
      </c>
      <c r="BK31" s="92" t="str">
        <f>IF(ISBLANK(Výsledky!$NP$3),"",Výsledky!NP43)</f>
        <v/>
      </c>
      <c r="BL31" s="92" t="str">
        <f>IF(ISBLANK(Výsledky!$NW$3),"",Výsledky!NW43)</f>
        <v/>
      </c>
      <c r="BM31" s="92" t="str">
        <f>IF(ISBLANK(Výsledky!$OD$3),"",Výsledky!OD43)</f>
        <v/>
      </c>
      <c r="BN31" s="92" t="str">
        <f>IF(ISBLANK(Výsledky!$OK$3),"",Výsledky!OK43)</f>
        <v/>
      </c>
      <c r="BO31" s="92" t="str">
        <f>IF(ISBLANK(Výsledky!$OR$3),"",Výsledky!OR43)</f>
        <v/>
      </c>
      <c r="BP31" s="92" t="str">
        <f>IF(ISBLANK(Výsledky!$OY$3),"",Výsledky!OY43)</f>
        <v/>
      </c>
      <c r="BQ31" s="92" t="str">
        <f>IF(ISBLANK(Výsledky!$PF$3),"",Výsledky!PF43)</f>
        <v/>
      </c>
      <c r="BR31" s="92" t="str">
        <f>IF(ISBLANK(Výsledky!$PM$3),"",Výsledky!PM43)</f>
        <v/>
      </c>
      <c r="BS31" s="92" t="str">
        <f>IF(ISBLANK(Výsledky!$PT$3),"",Výsledky!PT43)</f>
        <v/>
      </c>
      <c r="BT31" s="92" t="str">
        <f>IF(ISBLANK(Výsledky!$QA$3),"",Výsledky!QA43)</f>
        <v/>
      </c>
      <c r="BU31" s="96" t="str">
        <f>IF(ISBLANK(Výsledky!$QH$3),"",Výsledky!QH43)</f>
        <v/>
      </c>
      <c r="BV31" s="8"/>
      <c r="BW31" s="11"/>
      <c r="BX31" s="12" t="str">
        <f>IF(Tipy!B34="","",Tipy!B34)</f>
        <v>Kouba</v>
      </c>
      <c r="BY31" s="10">
        <f t="shared" si="1"/>
        <v>47</v>
      </c>
      <c r="BZ31" s="10">
        <f t="shared" si="2"/>
        <v>66</v>
      </c>
      <c r="CA31" s="10">
        <f t="shared" si="3"/>
        <v>67</v>
      </c>
      <c r="CB31" s="10">
        <f t="shared" si="4"/>
        <v>59</v>
      </c>
      <c r="CC31" s="10">
        <f t="shared" si="5"/>
        <v>58</v>
      </c>
      <c r="CD31" s="10">
        <f t="shared" si="6"/>
        <v>45</v>
      </c>
      <c r="CE31" s="10">
        <f t="shared" si="7"/>
        <v>46</v>
      </c>
      <c r="CF31" s="10">
        <f t="shared" si="8"/>
        <v>47</v>
      </c>
      <c r="CG31" s="10" t="e">
        <f t="shared" si="9"/>
        <v>#N/A</v>
      </c>
      <c r="CH31" s="10" t="e">
        <f t="shared" si="10"/>
        <v>#N/A</v>
      </c>
      <c r="CI31" s="10" t="e">
        <f t="shared" si="11"/>
        <v>#N/A</v>
      </c>
      <c r="CJ31" s="10" t="e">
        <f t="shared" si="12"/>
        <v>#N/A</v>
      </c>
      <c r="CK31" s="10" t="e">
        <f t="shared" si="13"/>
        <v>#N/A</v>
      </c>
      <c r="CL31" s="10" t="e">
        <f t="shared" si="14"/>
        <v>#N/A</v>
      </c>
      <c r="CM31" s="10" t="e">
        <f t="shared" si="15"/>
        <v>#N/A</v>
      </c>
      <c r="CN31" s="10" t="e">
        <f t="shared" si="16"/>
        <v>#N/A</v>
      </c>
      <c r="CO31" s="10" t="e">
        <f t="shared" si="17"/>
        <v>#N/A</v>
      </c>
      <c r="CP31" s="10" t="e">
        <f t="shared" si="18"/>
        <v>#N/A</v>
      </c>
      <c r="CQ31" s="10" t="e">
        <f t="shared" si="19"/>
        <v>#N/A</v>
      </c>
      <c r="CR31" s="10" t="e">
        <f t="shared" si="20"/>
        <v>#N/A</v>
      </c>
      <c r="CS31" s="10" t="e">
        <f t="shared" si="21"/>
        <v>#N/A</v>
      </c>
      <c r="CT31" s="10" t="e">
        <f t="shared" si="22"/>
        <v>#N/A</v>
      </c>
      <c r="CU31" s="10" t="e">
        <f t="shared" si="23"/>
        <v>#N/A</v>
      </c>
      <c r="CV31" s="10" t="e">
        <f t="shared" si="24"/>
        <v>#N/A</v>
      </c>
      <c r="CW31" s="10" t="e">
        <f t="shared" si="25"/>
        <v>#N/A</v>
      </c>
      <c r="CX31" s="10" t="e">
        <f t="shared" si="26"/>
        <v>#N/A</v>
      </c>
      <c r="CY31" s="10" t="e">
        <f t="shared" si="27"/>
        <v>#N/A</v>
      </c>
      <c r="CZ31" s="10" t="e">
        <f t="shared" si="28"/>
        <v>#N/A</v>
      </c>
      <c r="DA31" s="10" t="e">
        <f t="shared" si="29"/>
        <v>#N/A</v>
      </c>
      <c r="DB31" s="10" t="e">
        <f t="shared" si="30"/>
        <v>#N/A</v>
      </c>
      <c r="DC31" s="10" t="e">
        <f t="shared" si="31"/>
        <v>#N/A</v>
      </c>
      <c r="DD31" s="10" t="e">
        <f t="shared" si="32"/>
        <v>#N/A</v>
      </c>
      <c r="DE31" s="10" t="e">
        <f t="shared" si="33"/>
        <v>#N/A</v>
      </c>
      <c r="DF31" s="10" t="e">
        <f t="shared" si="34"/>
        <v>#N/A</v>
      </c>
      <c r="DG31" s="10" t="e">
        <f t="shared" si="35"/>
        <v>#N/A</v>
      </c>
      <c r="DH31" s="10" t="e">
        <f t="shared" si="36"/>
        <v>#N/A</v>
      </c>
      <c r="DI31" s="10" t="e">
        <f t="shared" si="37"/>
        <v>#N/A</v>
      </c>
      <c r="DJ31" s="10" t="e">
        <f t="shared" si="38"/>
        <v>#N/A</v>
      </c>
      <c r="DK31" s="10" t="e">
        <f t="shared" si="39"/>
        <v>#N/A</v>
      </c>
      <c r="DL31" s="10" t="e">
        <f t="shared" si="40"/>
        <v>#N/A</v>
      </c>
      <c r="DM31" s="10" t="e">
        <f t="shared" si="41"/>
        <v>#N/A</v>
      </c>
      <c r="DN31" s="10" t="e">
        <f t="shared" si="42"/>
        <v>#N/A</v>
      </c>
      <c r="DO31" s="10" t="e">
        <f t="shared" si="43"/>
        <v>#N/A</v>
      </c>
      <c r="DP31" s="10" t="e">
        <f t="shared" si="44"/>
        <v>#N/A</v>
      </c>
      <c r="DQ31" s="10" t="e">
        <f t="shared" si="45"/>
        <v>#N/A</v>
      </c>
      <c r="DR31" s="10" t="e">
        <f t="shared" si="46"/>
        <v>#N/A</v>
      </c>
      <c r="DS31" s="10" t="e">
        <f t="shared" si="47"/>
        <v>#N/A</v>
      </c>
      <c r="DT31" s="10" t="e">
        <f t="shared" si="48"/>
        <v>#N/A</v>
      </c>
      <c r="DU31" s="10" t="e">
        <f t="shared" si="49"/>
        <v>#N/A</v>
      </c>
      <c r="DV31" s="10" t="e">
        <f t="shared" si="50"/>
        <v>#N/A</v>
      </c>
      <c r="DW31" s="10" t="e">
        <f t="shared" si="51"/>
        <v>#N/A</v>
      </c>
      <c r="DX31" s="10" t="e">
        <f t="shared" si="52"/>
        <v>#N/A</v>
      </c>
      <c r="DY31" s="10" t="e">
        <f t="shared" si="53"/>
        <v>#N/A</v>
      </c>
      <c r="DZ31" s="10" t="e">
        <f t="shared" si="54"/>
        <v>#N/A</v>
      </c>
      <c r="EA31" s="10" t="e">
        <f t="shared" si="55"/>
        <v>#N/A</v>
      </c>
      <c r="EB31" s="10" t="e">
        <f t="shared" si="56"/>
        <v>#N/A</v>
      </c>
      <c r="EC31" s="10" t="e">
        <f t="shared" si="57"/>
        <v>#N/A</v>
      </c>
      <c r="ED31" s="10" t="e">
        <f t="shared" si="58"/>
        <v>#N/A</v>
      </c>
      <c r="EE31" s="10" t="e">
        <f t="shared" si="59"/>
        <v>#N/A</v>
      </c>
      <c r="EF31" s="10" t="e">
        <f t="shared" si="60"/>
        <v>#N/A</v>
      </c>
      <c r="EG31" s="10" t="e">
        <f t="shared" si="61"/>
        <v>#N/A</v>
      </c>
      <c r="EH31" s="10" t="e">
        <f t="shared" si="62"/>
        <v>#N/A</v>
      </c>
      <c r="EI31" s="10" t="e">
        <f t="shared" si="63"/>
        <v>#N/A</v>
      </c>
      <c r="EJ31" s="10" t="e">
        <f t="shared" si="64"/>
        <v>#N/A</v>
      </c>
    </row>
    <row r="32" spans="1:140" ht="15" x14ac:dyDescent="0.2">
      <c r="A32" s="1"/>
      <c r="B32" s="118" t="s">
        <v>122</v>
      </c>
      <c r="C32" s="114">
        <f>Tipy!A47</f>
        <v>64</v>
      </c>
      <c r="D32" s="109" t="str">
        <f>IF(Tipy!B47="","",Tipy!B47)</f>
        <v>Matej14</v>
      </c>
      <c r="E32" s="110">
        <f t="shared" si="0"/>
        <v>300</v>
      </c>
      <c r="F32" s="105">
        <f>IF(ISBLANK(Výsledky!$I$3),"-",SUM(K32:P32,R32,T32:U32,W32,Y32:AA32,AC32,AE32,AG32,AI32:AK32,AN32:AO32,AS32:AT32,AV32:AW32,AZ32,BB32:BC32,BE32:BF32,BH32,BJ32,BL32:BN32,BP32,BR32:BS32))</f>
        <v>130</v>
      </c>
      <c r="G32" s="90">
        <f>IF(ISBLANK(Výsledky!$BF$3),"-",SUM(Q32,V32,X32,S32,AB32,AD32,AU32,BA32,BG32,BI32,BO32,BQ32,BU32))</f>
        <v>150</v>
      </c>
      <c r="H32" s="90" t="str">
        <f>IF(ISBLANK(Výsledky!$FG$3),"-",SUM(AF32,AH32,AM32,AP32,AR32,AX32))</f>
        <v>-</v>
      </c>
      <c r="I32" s="93" t="str">
        <f>IF(ISBLANK(Výsledky!$GW$3),"-",SUM(AL32,AQ32,AY32,BD32,BK32,BT32))</f>
        <v>-</v>
      </c>
      <c r="J32" s="95">
        <f>IF(ISBLANK(Výsledky!$I$3),"",Výsledky!I53)</f>
        <v>20</v>
      </c>
      <c r="K32" s="92" t="str">
        <f>IF(ISBLANK(Výsledky!$P$3),"",Výsledky!P53)</f>
        <v>-</v>
      </c>
      <c r="L32" s="92">
        <f>IF(ISBLANK(Výsledky!$W$3),"",Výsledky!W53)</f>
        <v>0</v>
      </c>
      <c r="M32" s="92" t="str">
        <f>IF(ISBLANK(Výsledky!$AD$3),"",Výsledky!AD53)</f>
        <v>-</v>
      </c>
      <c r="N32" s="92">
        <f>IF(ISBLANK(Výsledky!$AK$3),"",Výsledky!AK53)</f>
        <v>20</v>
      </c>
      <c r="O32" s="92">
        <f>IF(ISBLANK(Výsledky!$AR$3),"",Výsledky!AR53)</f>
        <v>30</v>
      </c>
      <c r="P32" s="92">
        <f>IF(ISBLANK(Výsledky!$AY$3),"",Výsledky!AY53)</f>
        <v>0</v>
      </c>
      <c r="Q32" s="92">
        <f>IF(ISBLANK(Výsledky!$BF$3),"",Výsledky!BF53)</f>
        <v>20</v>
      </c>
      <c r="R32" s="92" t="str">
        <f>IF(ISBLANK(Výsledky!$BM$3),"",Výsledky!BM53)</f>
        <v/>
      </c>
      <c r="S32" s="92">
        <f>IF(ISBLANK(Výsledky!$BT$3),"",Výsledky!BT53)</f>
        <v>10</v>
      </c>
      <c r="T32" s="92" t="str">
        <f>IF(ISBLANK(Výsledky!$CA$3),"",Výsledky!CA53)</f>
        <v/>
      </c>
      <c r="U32" s="92">
        <f>IF(ISBLANK(Výsledky!$CH$3),"",Výsledky!CH53)</f>
        <v>20</v>
      </c>
      <c r="V32" s="92">
        <f>IF(ISBLANK(Výsledky!$CO$3),"",Výsledky!CO53)</f>
        <v>60</v>
      </c>
      <c r="W32" s="92">
        <f>IF(ISBLANK(Výsledky!$CV$3),"",Výsledky!CV53)</f>
        <v>0</v>
      </c>
      <c r="X32" s="92">
        <f>IF(ISBLANK(Výsledky!$DC$3),"",Výsledky!DC53)</f>
        <v>60</v>
      </c>
      <c r="Y32" s="92">
        <f>IF(ISBLANK(Výsledky!$DJ$3),"",Výsledky!DJ53)</f>
        <v>30</v>
      </c>
      <c r="Z32" s="92">
        <f>IF(ISBLANK(Výsledky!$DQ$3),"",Výsledky!DQ53)</f>
        <v>30</v>
      </c>
      <c r="AA32" s="92">
        <f>IF(ISBLANK(Výsledky!$DX$3),"",Výsledky!DX53)</f>
        <v>0</v>
      </c>
      <c r="AB32" s="92" t="str">
        <f>IF(ISBLANK(Výsledky!$EE$3),"",Výsledky!EE53)</f>
        <v/>
      </c>
      <c r="AC32" s="92" t="str">
        <f>IF(ISBLANK(Výsledky!$EL$3),"",Výsledky!EL53)</f>
        <v/>
      </c>
      <c r="AD32" s="92" t="str">
        <f>IF(ISBLANK(Výsledky!$ES$3),"",Výsledky!ES53)</f>
        <v/>
      </c>
      <c r="AE32" s="92" t="str">
        <f>IF(ISBLANK(Výsledky!$EZ$3),"",Výsledky!EZ53)</f>
        <v/>
      </c>
      <c r="AF32" s="92" t="str">
        <f>IF(ISBLANK(Výsledky!$FG$3),"",Výsledky!FG53)</f>
        <v/>
      </c>
      <c r="AG32" s="92" t="str">
        <f>IF(ISBLANK(Výsledky!$FN$3),"",Výsledky!FN53)</f>
        <v/>
      </c>
      <c r="AH32" s="92" t="str">
        <f>IF(ISBLANK(Výsledky!$FU$3),"",Výsledky!FU53)</f>
        <v/>
      </c>
      <c r="AI32" s="92" t="str">
        <f>IF(ISBLANK(Výsledky!$GB$3),"",Výsledky!GB53)</f>
        <v/>
      </c>
      <c r="AJ32" s="92" t="str">
        <f>IF(ISBLANK(Výsledky!$GI$3),"",Výsledky!GI53)</f>
        <v/>
      </c>
      <c r="AK32" s="92" t="str">
        <f>IF(ISBLANK(Výsledky!$GP$3),"",Výsledky!GP53)</f>
        <v/>
      </c>
      <c r="AL32" s="92" t="str">
        <f>IF(ISBLANK(Výsledky!$GW$3),"",Výsledky!GW53)</f>
        <v/>
      </c>
      <c r="AM32" s="92" t="str">
        <f>IF(ISBLANK(Výsledky!$HD$3),"",Výsledky!HD53)</f>
        <v/>
      </c>
      <c r="AN32" s="92" t="str">
        <f>IF(ISBLANK(Výsledky!$HK$3),"",Výsledky!HK53)</f>
        <v/>
      </c>
      <c r="AO32" s="92" t="str">
        <f>IF(ISBLANK(Výsledky!$HR$3),"",Výsledky!HR53)</f>
        <v/>
      </c>
      <c r="AP32" s="92" t="str">
        <f>IF(ISBLANK(Výsledky!$HY$3),"",Výsledky!HY53)</f>
        <v/>
      </c>
      <c r="AQ32" s="92" t="str">
        <f>IF(ISBLANK(Výsledky!$IF$3),"",Výsledky!IF53)</f>
        <v/>
      </c>
      <c r="AR32" s="92" t="str">
        <f>IF(ISBLANK(Výsledky!$IM$3),"",Výsledky!IM53)</f>
        <v/>
      </c>
      <c r="AS32" s="92" t="str">
        <f>IF(ISBLANK(Výsledky!$IT$3),"",Výsledky!IT53)</f>
        <v/>
      </c>
      <c r="AT32" s="92" t="str">
        <f>IF(ISBLANK(Výsledky!$JA$3),"",Výsledky!JA53)</f>
        <v/>
      </c>
      <c r="AU32" s="92" t="str">
        <f>IF(ISBLANK(Výsledky!$JH$3),"",Výsledky!JH53)</f>
        <v/>
      </c>
      <c r="AV32" s="92" t="str">
        <f>IF(ISBLANK(Výsledky!$JO$3),"",Výsledky!JO53)</f>
        <v/>
      </c>
      <c r="AW32" s="92" t="str">
        <f>IF(ISBLANK(Výsledky!$JV$3),"",Výsledky!JV53)</f>
        <v/>
      </c>
      <c r="AX32" s="92" t="str">
        <f>IF(ISBLANK(Výsledky!$KC$3),"",Výsledky!KC53)</f>
        <v/>
      </c>
      <c r="AY32" s="92" t="str">
        <f>IF(ISBLANK(Výsledky!$KJ$3),"",Výsledky!KJ53)</f>
        <v/>
      </c>
      <c r="AZ32" s="92" t="str">
        <f>IF(ISBLANK(Výsledky!$KQ$3),"",Výsledky!KQ53)</f>
        <v/>
      </c>
      <c r="BA32" s="92" t="str">
        <f>IF(ISBLANK(Výsledky!$KX$3),"",Výsledky!KX53)</f>
        <v/>
      </c>
      <c r="BB32" s="92" t="str">
        <f>IF(ISBLANK(Výsledky!$LE$3),"",Výsledky!LE53)</f>
        <v/>
      </c>
      <c r="BC32" s="92" t="str">
        <f>IF(ISBLANK(Výsledky!$LL$3),"",Výsledky!LL53)</f>
        <v/>
      </c>
      <c r="BD32" s="92" t="str">
        <f>IF(ISBLANK(Výsledky!$LS$3),"",Výsledky!LS53)</f>
        <v/>
      </c>
      <c r="BE32" s="92" t="str">
        <f>IF(ISBLANK(Výsledky!$LZ$3),"",Výsledky!LZ53)</f>
        <v/>
      </c>
      <c r="BF32" s="92" t="str">
        <f>IF(ISBLANK(Výsledky!$MG$3),"",Výsledky!MG53)</f>
        <v/>
      </c>
      <c r="BG32" s="92" t="str">
        <f>IF(ISBLANK(Výsledky!$MN$3),"",Výsledky!MN53)</f>
        <v/>
      </c>
      <c r="BH32" s="92" t="str">
        <f>IF(ISBLANK(Výsledky!$MU$3),"",Výsledky!MU53)</f>
        <v/>
      </c>
      <c r="BI32" s="92" t="str">
        <f>IF(ISBLANK(Výsledky!$NB$3),"",Výsledky!NB53)</f>
        <v/>
      </c>
      <c r="BJ32" s="92" t="str">
        <f>IF(ISBLANK(Výsledky!$NI$3),"",Výsledky!NI53)</f>
        <v/>
      </c>
      <c r="BK32" s="92" t="str">
        <f>IF(ISBLANK(Výsledky!$NP$3),"",Výsledky!NP53)</f>
        <v/>
      </c>
      <c r="BL32" s="92" t="str">
        <f>IF(ISBLANK(Výsledky!$NW$3),"",Výsledky!NW53)</f>
        <v/>
      </c>
      <c r="BM32" s="92" t="str">
        <f>IF(ISBLANK(Výsledky!$OD$3),"",Výsledky!OD53)</f>
        <v/>
      </c>
      <c r="BN32" s="92" t="str">
        <f>IF(ISBLANK(Výsledky!$OK$3),"",Výsledky!OK53)</f>
        <v/>
      </c>
      <c r="BO32" s="92" t="str">
        <f>IF(ISBLANK(Výsledky!$OR$3),"",Výsledky!OR53)</f>
        <v/>
      </c>
      <c r="BP32" s="92" t="str">
        <f>IF(ISBLANK(Výsledky!$OY$3),"",Výsledky!OY53)</f>
        <v/>
      </c>
      <c r="BQ32" s="92" t="str">
        <f>IF(ISBLANK(Výsledky!$PF$3),"",Výsledky!PF53)</f>
        <v/>
      </c>
      <c r="BR32" s="92" t="str">
        <f>IF(ISBLANK(Výsledky!$PM$3),"",Výsledky!PM53)</f>
        <v/>
      </c>
      <c r="BS32" s="92" t="str">
        <f>IF(ISBLANK(Výsledky!$PT$3),"",Výsledky!PT53)</f>
        <v/>
      </c>
      <c r="BT32" s="92" t="str">
        <f>IF(ISBLANK(Výsledky!$QA$3),"",Výsledky!QA53)</f>
        <v/>
      </c>
      <c r="BU32" s="96" t="str">
        <f>IF(ISBLANK(Výsledky!$QH$3),"",Výsledky!QH53)</f>
        <v/>
      </c>
      <c r="BV32" s="8"/>
      <c r="BW32" s="11"/>
      <c r="BX32" s="12" t="str">
        <f>IF(Tipy!B35="","",Tipy!B35)</f>
        <v>krypdevoe</v>
      </c>
      <c r="BY32" s="10">
        <f t="shared" si="1"/>
        <v>57</v>
      </c>
      <c r="BZ32" s="10">
        <f t="shared" si="2"/>
        <v>48</v>
      </c>
      <c r="CA32" s="10">
        <f t="shared" si="3"/>
        <v>51</v>
      </c>
      <c r="CB32" s="10">
        <f t="shared" si="4"/>
        <v>61</v>
      </c>
      <c r="CC32" s="10">
        <f t="shared" si="5"/>
        <v>61</v>
      </c>
      <c r="CD32" s="10">
        <f t="shared" si="6"/>
        <v>52</v>
      </c>
      <c r="CE32" s="10">
        <f t="shared" si="7"/>
        <v>53</v>
      </c>
      <c r="CF32" s="10">
        <f t="shared" si="8"/>
        <v>56</v>
      </c>
      <c r="CG32" s="10" t="e">
        <f t="shared" si="9"/>
        <v>#N/A</v>
      </c>
      <c r="CH32" s="10" t="e">
        <f t="shared" si="10"/>
        <v>#N/A</v>
      </c>
      <c r="CI32" s="10" t="e">
        <f t="shared" si="11"/>
        <v>#N/A</v>
      </c>
      <c r="CJ32" s="10" t="e">
        <f t="shared" si="12"/>
        <v>#N/A</v>
      </c>
      <c r="CK32" s="10" t="e">
        <f t="shared" si="13"/>
        <v>#N/A</v>
      </c>
      <c r="CL32" s="10" t="e">
        <f t="shared" si="14"/>
        <v>#N/A</v>
      </c>
      <c r="CM32" s="10" t="e">
        <f t="shared" si="15"/>
        <v>#N/A</v>
      </c>
      <c r="CN32" s="10" t="e">
        <f t="shared" si="16"/>
        <v>#N/A</v>
      </c>
      <c r="CO32" s="10" t="e">
        <f t="shared" si="17"/>
        <v>#N/A</v>
      </c>
      <c r="CP32" s="10" t="e">
        <f t="shared" si="18"/>
        <v>#N/A</v>
      </c>
      <c r="CQ32" s="10" t="e">
        <f t="shared" si="19"/>
        <v>#N/A</v>
      </c>
      <c r="CR32" s="10" t="e">
        <f t="shared" si="20"/>
        <v>#N/A</v>
      </c>
      <c r="CS32" s="10" t="e">
        <f t="shared" si="21"/>
        <v>#N/A</v>
      </c>
      <c r="CT32" s="10" t="e">
        <f t="shared" si="22"/>
        <v>#N/A</v>
      </c>
      <c r="CU32" s="10" t="e">
        <f t="shared" si="23"/>
        <v>#N/A</v>
      </c>
      <c r="CV32" s="10" t="e">
        <f t="shared" si="24"/>
        <v>#N/A</v>
      </c>
      <c r="CW32" s="10" t="e">
        <f t="shared" si="25"/>
        <v>#N/A</v>
      </c>
      <c r="CX32" s="10" t="e">
        <f t="shared" si="26"/>
        <v>#N/A</v>
      </c>
      <c r="CY32" s="10" t="e">
        <f t="shared" si="27"/>
        <v>#N/A</v>
      </c>
      <c r="CZ32" s="10" t="e">
        <f t="shared" si="28"/>
        <v>#N/A</v>
      </c>
      <c r="DA32" s="10" t="e">
        <f t="shared" si="29"/>
        <v>#N/A</v>
      </c>
      <c r="DB32" s="10" t="e">
        <f t="shared" si="30"/>
        <v>#N/A</v>
      </c>
      <c r="DC32" s="10" t="e">
        <f t="shared" si="31"/>
        <v>#N/A</v>
      </c>
      <c r="DD32" s="10" t="e">
        <f t="shared" si="32"/>
        <v>#N/A</v>
      </c>
      <c r="DE32" s="10" t="e">
        <f t="shared" si="33"/>
        <v>#N/A</v>
      </c>
      <c r="DF32" s="10" t="e">
        <f t="shared" si="34"/>
        <v>#N/A</v>
      </c>
      <c r="DG32" s="10" t="e">
        <f t="shared" si="35"/>
        <v>#N/A</v>
      </c>
      <c r="DH32" s="10" t="e">
        <f t="shared" si="36"/>
        <v>#N/A</v>
      </c>
      <c r="DI32" s="10" t="e">
        <f t="shared" si="37"/>
        <v>#N/A</v>
      </c>
      <c r="DJ32" s="10" t="e">
        <f t="shared" si="38"/>
        <v>#N/A</v>
      </c>
      <c r="DK32" s="10" t="e">
        <f t="shared" si="39"/>
        <v>#N/A</v>
      </c>
      <c r="DL32" s="10" t="e">
        <f t="shared" si="40"/>
        <v>#N/A</v>
      </c>
      <c r="DM32" s="10" t="e">
        <f t="shared" si="41"/>
        <v>#N/A</v>
      </c>
      <c r="DN32" s="10" t="e">
        <f t="shared" si="42"/>
        <v>#N/A</v>
      </c>
      <c r="DO32" s="10" t="e">
        <f t="shared" si="43"/>
        <v>#N/A</v>
      </c>
      <c r="DP32" s="10" t="e">
        <f t="shared" si="44"/>
        <v>#N/A</v>
      </c>
      <c r="DQ32" s="10" t="e">
        <f t="shared" si="45"/>
        <v>#N/A</v>
      </c>
      <c r="DR32" s="10" t="e">
        <f t="shared" si="46"/>
        <v>#N/A</v>
      </c>
      <c r="DS32" s="10" t="e">
        <f t="shared" si="47"/>
        <v>#N/A</v>
      </c>
      <c r="DT32" s="10" t="e">
        <f t="shared" si="48"/>
        <v>#N/A</v>
      </c>
      <c r="DU32" s="10" t="e">
        <f t="shared" si="49"/>
        <v>#N/A</v>
      </c>
      <c r="DV32" s="10" t="e">
        <f t="shared" si="50"/>
        <v>#N/A</v>
      </c>
      <c r="DW32" s="10" t="e">
        <f t="shared" si="51"/>
        <v>#N/A</v>
      </c>
      <c r="DX32" s="10" t="e">
        <f t="shared" si="52"/>
        <v>#N/A</v>
      </c>
      <c r="DY32" s="10" t="e">
        <f t="shared" si="53"/>
        <v>#N/A</v>
      </c>
      <c r="DZ32" s="10" t="e">
        <f t="shared" si="54"/>
        <v>#N/A</v>
      </c>
      <c r="EA32" s="10" t="e">
        <f t="shared" si="55"/>
        <v>#N/A</v>
      </c>
      <c r="EB32" s="10" t="e">
        <f t="shared" si="56"/>
        <v>#N/A</v>
      </c>
      <c r="EC32" s="10" t="e">
        <f t="shared" si="57"/>
        <v>#N/A</v>
      </c>
      <c r="ED32" s="10" t="e">
        <f t="shared" si="58"/>
        <v>#N/A</v>
      </c>
      <c r="EE32" s="10" t="e">
        <f t="shared" si="59"/>
        <v>#N/A</v>
      </c>
      <c r="EF32" s="10" t="e">
        <f t="shared" si="60"/>
        <v>#N/A</v>
      </c>
      <c r="EG32" s="10" t="e">
        <f t="shared" si="61"/>
        <v>#N/A</v>
      </c>
      <c r="EH32" s="10" t="e">
        <f t="shared" si="62"/>
        <v>#N/A</v>
      </c>
      <c r="EI32" s="10" t="e">
        <f t="shared" si="63"/>
        <v>#N/A</v>
      </c>
      <c r="EJ32" s="10" t="e">
        <f t="shared" si="64"/>
        <v>#N/A</v>
      </c>
    </row>
    <row r="33" spans="1:140" ht="15" x14ac:dyDescent="0.2">
      <c r="A33" s="1"/>
      <c r="B33" s="118" t="s">
        <v>123</v>
      </c>
      <c r="C33" s="114">
        <f>Tipy!A79</f>
        <v>25</v>
      </c>
      <c r="D33" s="109" t="str">
        <f>IF(Tipy!B79="","",Tipy!B79)</f>
        <v>wasco</v>
      </c>
      <c r="E33" s="110">
        <f t="shared" si="0"/>
        <v>290</v>
      </c>
      <c r="F33" s="105">
        <f>IF(ISBLANK(Výsledky!$I$3),"-",SUM(K33:P33,R33,T33:U33,W33,Y33:AA33,AC33,AE33,AG33,AI33:AK33,AN33:AO33,AS33:AT33,AV33:AW33,AZ33,BB33:BC33,BE33:BF33,BH33,BJ33,BL33:BN33,BP33,BR33:BS33))</f>
        <v>140</v>
      </c>
      <c r="G33" s="90">
        <f>IF(ISBLANK(Výsledky!$BF$3),"-",SUM(Q33,V33,X33,S33,AB33,AD33,AU33,BA33,BG33,BI33,BO33,BQ33,BU33))</f>
        <v>150</v>
      </c>
      <c r="H33" s="90" t="str">
        <f>IF(ISBLANK(Výsledky!$FG$3),"-",SUM(AF33,AH33,AM33,AP33,AR33,AX33))</f>
        <v>-</v>
      </c>
      <c r="I33" s="93" t="str">
        <f>IF(ISBLANK(Výsledky!$GW$3),"-",SUM(AL33,AQ33,AY33,BD33,BK33,BT33))</f>
        <v>-</v>
      </c>
      <c r="J33" s="95">
        <f>IF(ISBLANK(Výsledky!$I$3),"",Výsledky!I85)</f>
        <v>0</v>
      </c>
      <c r="K33" s="92">
        <f>IF(ISBLANK(Výsledky!$P$3),"",Výsledky!P85)</f>
        <v>20</v>
      </c>
      <c r="L33" s="92">
        <f>IF(ISBLANK(Výsledky!$W$3),"",Výsledky!W85)</f>
        <v>0</v>
      </c>
      <c r="M33" s="92">
        <f>IF(ISBLANK(Výsledky!$AD$3),"",Výsledky!AD85)</f>
        <v>0</v>
      </c>
      <c r="N33" s="92">
        <f>IF(ISBLANK(Výsledky!$AK$3),"",Výsledky!AK85)</f>
        <v>20</v>
      </c>
      <c r="O33" s="92">
        <f>IF(ISBLANK(Výsledky!$AR$3),"",Výsledky!AR85)</f>
        <v>50</v>
      </c>
      <c r="P33" s="92">
        <f>IF(ISBLANK(Výsledky!$AY$3),"",Výsledky!AY85)</f>
        <v>0</v>
      </c>
      <c r="Q33" s="92">
        <f>IF(ISBLANK(Výsledky!$BF$3),"",Výsledky!BF85)</f>
        <v>0</v>
      </c>
      <c r="R33" s="92" t="str">
        <f>IF(ISBLANK(Výsledky!$BM$3),"",Výsledky!BM85)</f>
        <v/>
      </c>
      <c r="S33" s="92">
        <f>IF(ISBLANK(Výsledky!$BT$3),"",Výsledky!BT85)</f>
        <v>60</v>
      </c>
      <c r="T33" s="92" t="str">
        <f>IF(ISBLANK(Výsledky!$CA$3),"",Výsledky!CA85)</f>
        <v/>
      </c>
      <c r="U33" s="92">
        <f>IF(ISBLANK(Výsledky!$CH$3),"",Výsledky!CH85)</f>
        <v>0</v>
      </c>
      <c r="V33" s="92">
        <f>IF(ISBLANK(Výsledky!$CO$3),"",Výsledky!CO85)</f>
        <v>20</v>
      </c>
      <c r="W33" s="92">
        <f>IF(ISBLANK(Výsledky!$CV$3),"",Výsledky!CV85)</f>
        <v>10</v>
      </c>
      <c r="X33" s="92">
        <f>IF(ISBLANK(Výsledky!$DC$3),"",Výsledky!DC85)</f>
        <v>70</v>
      </c>
      <c r="Y33" s="92">
        <f>IF(ISBLANK(Výsledky!$DJ$3),"",Výsledky!DJ85)</f>
        <v>20</v>
      </c>
      <c r="Z33" s="92">
        <f>IF(ISBLANK(Výsledky!$DQ$3),"",Výsledky!DQ85)</f>
        <v>20</v>
      </c>
      <c r="AA33" s="92" t="str">
        <f>IF(ISBLANK(Výsledky!$DX$3),"",Výsledky!DX85)</f>
        <v>-</v>
      </c>
      <c r="AB33" s="92" t="str">
        <f>IF(ISBLANK(Výsledky!$EE$3),"",Výsledky!EE85)</f>
        <v/>
      </c>
      <c r="AC33" s="92" t="str">
        <f>IF(ISBLANK(Výsledky!$EL$3),"",Výsledky!EL85)</f>
        <v/>
      </c>
      <c r="AD33" s="92" t="str">
        <f>IF(ISBLANK(Výsledky!$ES$3),"",Výsledky!ES85)</f>
        <v/>
      </c>
      <c r="AE33" s="92" t="str">
        <f>IF(ISBLANK(Výsledky!$EZ$3),"",Výsledky!EZ85)</f>
        <v/>
      </c>
      <c r="AF33" s="92" t="str">
        <f>IF(ISBLANK(Výsledky!$FG$3),"",Výsledky!FG85)</f>
        <v/>
      </c>
      <c r="AG33" s="92" t="str">
        <f>IF(ISBLANK(Výsledky!$FN$3),"",Výsledky!FN85)</f>
        <v/>
      </c>
      <c r="AH33" s="92" t="str">
        <f>IF(ISBLANK(Výsledky!$FU$3),"",Výsledky!FU85)</f>
        <v/>
      </c>
      <c r="AI33" s="92" t="str">
        <f>IF(ISBLANK(Výsledky!$GB$3),"",Výsledky!GB85)</f>
        <v/>
      </c>
      <c r="AJ33" s="92" t="str">
        <f>IF(ISBLANK(Výsledky!$GI$3),"",Výsledky!GI85)</f>
        <v/>
      </c>
      <c r="AK33" s="92" t="str">
        <f>IF(ISBLANK(Výsledky!$GP$3),"",Výsledky!GP85)</f>
        <v/>
      </c>
      <c r="AL33" s="92" t="str">
        <f>IF(ISBLANK(Výsledky!$GW$3),"",Výsledky!GW85)</f>
        <v/>
      </c>
      <c r="AM33" s="92" t="str">
        <f>IF(ISBLANK(Výsledky!$HD$3),"",Výsledky!HD85)</f>
        <v/>
      </c>
      <c r="AN33" s="92" t="str">
        <f>IF(ISBLANK(Výsledky!$HK$3),"",Výsledky!HK85)</f>
        <v/>
      </c>
      <c r="AO33" s="92" t="str">
        <f>IF(ISBLANK(Výsledky!$HR$3),"",Výsledky!HR85)</f>
        <v/>
      </c>
      <c r="AP33" s="92" t="str">
        <f>IF(ISBLANK(Výsledky!$HY$3),"",Výsledky!HY85)</f>
        <v/>
      </c>
      <c r="AQ33" s="92" t="str">
        <f>IF(ISBLANK(Výsledky!$IF$3),"",Výsledky!IF85)</f>
        <v/>
      </c>
      <c r="AR33" s="92" t="str">
        <f>IF(ISBLANK(Výsledky!$IM$3),"",Výsledky!IM85)</f>
        <v/>
      </c>
      <c r="AS33" s="92" t="str">
        <f>IF(ISBLANK(Výsledky!$IT$3),"",Výsledky!IT85)</f>
        <v/>
      </c>
      <c r="AT33" s="92" t="str">
        <f>IF(ISBLANK(Výsledky!$JA$3),"",Výsledky!JA85)</f>
        <v/>
      </c>
      <c r="AU33" s="92" t="str">
        <f>IF(ISBLANK(Výsledky!$JH$3),"",Výsledky!JH85)</f>
        <v/>
      </c>
      <c r="AV33" s="92" t="str">
        <f>IF(ISBLANK(Výsledky!$JO$3),"",Výsledky!JO85)</f>
        <v/>
      </c>
      <c r="AW33" s="92" t="str">
        <f>IF(ISBLANK(Výsledky!$JV$3),"",Výsledky!JV85)</f>
        <v/>
      </c>
      <c r="AX33" s="92" t="str">
        <f>IF(ISBLANK(Výsledky!$KC$3),"",Výsledky!KC85)</f>
        <v/>
      </c>
      <c r="AY33" s="92" t="str">
        <f>IF(ISBLANK(Výsledky!$KJ$3),"",Výsledky!KJ85)</f>
        <v/>
      </c>
      <c r="AZ33" s="92" t="str">
        <f>IF(ISBLANK(Výsledky!$KQ$3),"",Výsledky!KQ85)</f>
        <v/>
      </c>
      <c r="BA33" s="92" t="str">
        <f>IF(ISBLANK(Výsledky!$KX$3),"",Výsledky!KX85)</f>
        <v/>
      </c>
      <c r="BB33" s="92" t="str">
        <f>IF(ISBLANK(Výsledky!$LE$3),"",Výsledky!LE85)</f>
        <v/>
      </c>
      <c r="BC33" s="92" t="str">
        <f>IF(ISBLANK(Výsledky!$LL$3),"",Výsledky!LL85)</f>
        <v/>
      </c>
      <c r="BD33" s="92" t="str">
        <f>IF(ISBLANK(Výsledky!$LS$3),"",Výsledky!LS85)</f>
        <v/>
      </c>
      <c r="BE33" s="92" t="str">
        <f>IF(ISBLANK(Výsledky!$LZ$3),"",Výsledky!LZ85)</f>
        <v/>
      </c>
      <c r="BF33" s="92" t="str">
        <f>IF(ISBLANK(Výsledky!$MG$3),"",Výsledky!MG85)</f>
        <v/>
      </c>
      <c r="BG33" s="92" t="str">
        <f>IF(ISBLANK(Výsledky!$MN$3),"",Výsledky!MN85)</f>
        <v/>
      </c>
      <c r="BH33" s="92" t="str">
        <f>IF(ISBLANK(Výsledky!$MU$3),"",Výsledky!MU85)</f>
        <v/>
      </c>
      <c r="BI33" s="92" t="str">
        <f>IF(ISBLANK(Výsledky!$NB$3),"",Výsledky!NB85)</f>
        <v/>
      </c>
      <c r="BJ33" s="92" t="str">
        <f>IF(ISBLANK(Výsledky!$NI$3),"",Výsledky!NI85)</f>
        <v/>
      </c>
      <c r="BK33" s="92" t="str">
        <f>IF(ISBLANK(Výsledky!$NP$3),"",Výsledky!NP85)</f>
        <v/>
      </c>
      <c r="BL33" s="92" t="str">
        <f>IF(ISBLANK(Výsledky!$NW$3),"",Výsledky!NW85)</f>
        <v/>
      </c>
      <c r="BM33" s="92" t="str">
        <f>IF(ISBLANK(Výsledky!$OD$3),"",Výsledky!OD85)</f>
        <v/>
      </c>
      <c r="BN33" s="92" t="str">
        <f>IF(ISBLANK(Výsledky!$OK$3),"",Výsledky!OK85)</f>
        <v/>
      </c>
      <c r="BO33" s="92" t="str">
        <f>IF(ISBLANK(Výsledky!$OR$3),"",Výsledky!OR85)</f>
        <v/>
      </c>
      <c r="BP33" s="92" t="str">
        <f>IF(ISBLANK(Výsledky!$OY$3),"",Výsledky!OY85)</f>
        <v/>
      </c>
      <c r="BQ33" s="92" t="str">
        <f>IF(ISBLANK(Výsledky!$PF$3),"",Výsledky!PF85)</f>
        <v/>
      </c>
      <c r="BR33" s="92" t="str">
        <f>IF(ISBLANK(Výsledky!$PM$3),"",Výsledky!PM85)</f>
        <v/>
      </c>
      <c r="BS33" s="92" t="str">
        <f>IF(ISBLANK(Výsledky!$PT$3),"",Výsledky!PT85)</f>
        <v/>
      </c>
      <c r="BT33" s="92" t="str">
        <f>IF(ISBLANK(Výsledky!$QA$3),"",Výsledky!QA85)</f>
        <v/>
      </c>
      <c r="BU33" s="96" t="str">
        <f>IF(ISBLANK(Výsledky!$QH$3),"",Výsledky!QH85)</f>
        <v/>
      </c>
      <c r="BV33" s="8"/>
      <c r="BW33" s="11"/>
      <c r="BX33" s="12" t="str">
        <f>IF(Tipy!B36="","",Tipy!B36)</f>
        <v>kwop</v>
      </c>
      <c r="BY33" s="10">
        <f t="shared" si="1"/>
        <v>59</v>
      </c>
      <c r="BZ33" s="10">
        <f t="shared" si="2"/>
        <v>71</v>
      </c>
      <c r="CA33" s="10">
        <f t="shared" si="3"/>
        <v>71</v>
      </c>
      <c r="CB33" s="10">
        <f t="shared" si="4"/>
        <v>70</v>
      </c>
      <c r="CC33" s="10">
        <f t="shared" si="5"/>
        <v>55</v>
      </c>
      <c r="CD33" s="10">
        <f t="shared" si="6"/>
        <v>43</v>
      </c>
      <c r="CE33" s="10">
        <f t="shared" si="7"/>
        <v>43</v>
      </c>
      <c r="CF33" s="10">
        <f t="shared" si="8"/>
        <v>28</v>
      </c>
      <c r="CG33" s="10" t="e">
        <f t="shared" si="9"/>
        <v>#N/A</v>
      </c>
      <c r="CH33" s="10" t="e">
        <f t="shared" si="10"/>
        <v>#N/A</v>
      </c>
      <c r="CI33" s="10" t="e">
        <f t="shared" si="11"/>
        <v>#N/A</v>
      </c>
      <c r="CJ33" s="10" t="e">
        <f t="shared" si="12"/>
        <v>#N/A</v>
      </c>
      <c r="CK33" s="10" t="e">
        <f t="shared" si="13"/>
        <v>#N/A</v>
      </c>
      <c r="CL33" s="10" t="e">
        <f t="shared" si="14"/>
        <v>#N/A</v>
      </c>
      <c r="CM33" s="10" t="e">
        <f t="shared" si="15"/>
        <v>#N/A</v>
      </c>
      <c r="CN33" s="10" t="e">
        <f t="shared" si="16"/>
        <v>#N/A</v>
      </c>
      <c r="CO33" s="10" t="e">
        <f t="shared" si="17"/>
        <v>#N/A</v>
      </c>
      <c r="CP33" s="10" t="e">
        <f t="shared" si="18"/>
        <v>#N/A</v>
      </c>
      <c r="CQ33" s="10" t="e">
        <f t="shared" si="19"/>
        <v>#N/A</v>
      </c>
      <c r="CR33" s="10" t="e">
        <f t="shared" si="20"/>
        <v>#N/A</v>
      </c>
      <c r="CS33" s="10" t="e">
        <f t="shared" si="21"/>
        <v>#N/A</v>
      </c>
      <c r="CT33" s="10" t="e">
        <f t="shared" si="22"/>
        <v>#N/A</v>
      </c>
      <c r="CU33" s="10" t="e">
        <f t="shared" si="23"/>
        <v>#N/A</v>
      </c>
      <c r="CV33" s="10" t="e">
        <f t="shared" si="24"/>
        <v>#N/A</v>
      </c>
      <c r="CW33" s="10" t="e">
        <f t="shared" si="25"/>
        <v>#N/A</v>
      </c>
      <c r="CX33" s="10" t="e">
        <f t="shared" si="26"/>
        <v>#N/A</v>
      </c>
      <c r="CY33" s="10" t="e">
        <f t="shared" si="27"/>
        <v>#N/A</v>
      </c>
      <c r="CZ33" s="10" t="e">
        <f t="shared" si="28"/>
        <v>#N/A</v>
      </c>
      <c r="DA33" s="10" t="e">
        <f t="shared" si="29"/>
        <v>#N/A</v>
      </c>
      <c r="DB33" s="10" t="e">
        <f t="shared" si="30"/>
        <v>#N/A</v>
      </c>
      <c r="DC33" s="10" t="e">
        <f t="shared" si="31"/>
        <v>#N/A</v>
      </c>
      <c r="DD33" s="10" t="e">
        <f t="shared" si="32"/>
        <v>#N/A</v>
      </c>
      <c r="DE33" s="10" t="e">
        <f t="shared" si="33"/>
        <v>#N/A</v>
      </c>
      <c r="DF33" s="10" t="e">
        <f t="shared" si="34"/>
        <v>#N/A</v>
      </c>
      <c r="DG33" s="10" t="e">
        <f t="shared" si="35"/>
        <v>#N/A</v>
      </c>
      <c r="DH33" s="10" t="e">
        <f t="shared" si="36"/>
        <v>#N/A</v>
      </c>
      <c r="DI33" s="10" t="e">
        <f t="shared" si="37"/>
        <v>#N/A</v>
      </c>
      <c r="DJ33" s="10" t="e">
        <f t="shared" si="38"/>
        <v>#N/A</v>
      </c>
      <c r="DK33" s="10" t="e">
        <f t="shared" si="39"/>
        <v>#N/A</v>
      </c>
      <c r="DL33" s="10" t="e">
        <f t="shared" si="40"/>
        <v>#N/A</v>
      </c>
      <c r="DM33" s="10" t="e">
        <f t="shared" si="41"/>
        <v>#N/A</v>
      </c>
      <c r="DN33" s="10" t="e">
        <f t="shared" si="42"/>
        <v>#N/A</v>
      </c>
      <c r="DO33" s="10" t="e">
        <f t="shared" si="43"/>
        <v>#N/A</v>
      </c>
      <c r="DP33" s="10" t="e">
        <f t="shared" si="44"/>
        <v>#N/A</v>
      </c>
      <c r="DQ33" s="10" t="e">
        <f t="shared" si="45"/>
        <v>#N/A</v>
      </c>
      <c r="DR33" s="10" t="e">
        <f t="shared" si="46"/>
        <v>#N/A</v>
      </c>
      <c r="DS33" s="10" t="e">
        <f t="shared" si="47"/>
        <v>#N/A</v>
      </c>
      <c r="DT33" s="10" t="e">
        <f t="shared" si="48"/>
        <v>#N/A</v>
      </c>
      <c r="DU33" s="10" t="e">
        <f t="shared" si="49"/>
        <v>#N/A</v>
      </c>
      <c r="DV33" s="10" t="e">
        <f t="shared" si="50"/>
        <v>#N/A</v>
      </c>
      <c r="DW33" s="10" t="e">
        <f t="shared" si="51"/>
        <v>#N/A</v>
      </c>
      <c r="DX33" s="10" t="e">
        <f t="shared" si="52"/>
        <v>#N/A</v>
      </c>
      <c r="DY33" s="10" t="e">
        <f t="shared" si="53"/>
        <v>#N/A</v>
      </c>
      <c r="DZ33" s="10" t="e">
        <f t="shared" si="54"/>
        <v>#N/A</v>
      </c>
      <c r="EA33" s="10" t="e">
        <f t="shared" si="55"/>
        <v>#N/A</v>
      </c>
      <c r="EB33" s="10" t="e">
        <f t="shared" si="56"/>
        <v>#N/A</v>
      </c>
      <c r="EC33" s="10" t="e">
        <f t="shared" si="57"/>
        <v>#N/A</v>
      </c>
      <c r="ED33" s="10" t="e">
        <f t="shared" si="58"/>
        <v>#N/A</v>
      </c>
      <c r="EE33" s="10" t="e">
        <f t="shared" si="59"/>
        <v>#N/A</v>
      </c>
      <c r="EF33" s="10" t="e">
        <f t="shared" si="60"/>
        <v>#N/A</v>
      </c>
      <c r="EG33" s="10" t="e">
        <f t="shared" si="61"/>
        <v>#N/A</v>
      </c>
      <c r="EH33" s="10" t="e">
        <f t="shared" si="62"/>
        <v>#N/A</v>
      </c>
      <c r="EI33" s="10" t="e">
        <f t="shared" si="63"/>
        <v>#N/A</v>
      </c>
      <c r="EJ33" s="10" t="e">
        <f t="shared" si="64"/>
        <v>#N/A</v>
      </c>
    </row>
    <row r="34" spans="1:140" ht="12.75" customHeight="1" x14ac:dyDescent="0.2">
      <c r="A34" s="1"/>
      <c r="B34" s="118" t="s">
        <v>124</v>
      </c>
      <c r="C34" s="114">
        <f>Tipy!A14</f>
        <v>28</v>
      </c>
      <c r="D34" s="109" t="str">
        <f>IF(Tipy!B14="","",Tipy!B14)</f>
        <v>Cyro</v>
      </c>
      <c r="E34" s="110">
        <f t="shared" si="0"/>
        <v>290</v>
      </c>
      <c r="F34" s="105">
        <f>IF(ISBLANK(Výsledky!$I$3),"-",SUM(K34:P34,R34,T34:U34,W34,Y34:AA34,AC34,AE34,AG34,AI34:AK34,AN34:AO34,AS34:AT34,AV34:AW34,AZ34,BB34:BC34,BE34:BF34,BH34,BJ34,BL34:BN34,BP34,BR34:BS34))</f>
        <v>140</v>
      </c>
      <c r="G34" s="90">
        <f>IF(ISBLANK(Výsledky!$BF$3),"-",SUM(Q34,V34,X34,S34,AB34,AD34,AU34,BA34,BG34,BI34,BO34,BQ34,BU34))</f>
        <v>150</v>
      </c>
      <c r="H34" s="90" t="str">
        <f>IF(ISBLANK(Výsledky!$FG$3),"-",SUM(AF34,AH34,AM34,AP34,AR34,AX34))</f>
        <v>-</v>
      </c>
      <c r="I34" s="93" t="str">
        <f>IF(ISBLANK(Výsledky!$GW$3),"-",SUM(AL34,AQ34,AY34,BD34,BK34,BT34))</f>
        <v>-</v>
      </c>
      <c r="J34" s="95">
        <f>IF(ISBLANK(Výsledky!$I$3),"",Výsledky!I20)</f>
        <v>0</v>
      </c>
      <c r="K34" s="92">
        <f>IF(ISBLANK(Výsledky!$P$3),"",Výsledky!P20)</f>
        <v>0</v>
      </c>
      <c r="L34" s="92" t="str">
        <f>IF(ISBLANK(Výsledky!$W$3),"",Výsledky!W20)</f>
        <v>-</v>
      </c>
      <c r="M34" s="92">
        <f>IF(ISBLANK(Výsledky!$AD$3),"",Výsledky!AD20)</f>
        <v>0</v>
      </c>
      <c r="N34" s="92">
        <f>IF(ISBLANK(Výsledky!$AK$3),"",Výsledky!AK20)</f>
        <v>40</v>
      </c>
      <c r="O34" s="92">
        <f>IF(ISBLANK(Výsledky!$AR$3),"",Výsledky!AR20)</f>
        <v>30</v>
      </c>
      <c r="P34" s="92">
        <f>IF(ISBLANK(Výsledky!$AY$3),"",Výsledky!AY20)</f>
        <v>0</v>
      </c>
      <c r="Q34" s="92">
        <f>IF(ISBLANK(Výsledky!$BF$3),"",Výsledky!BF20)</f>
        <v>0</v>
      </c>
      <c r="R34" s="92" t="str">
        <f>IF(ISBLANK(Výsledky!$BM$3),"",Výsledky!BM20)</f>
        <v/>
      </c>
      <c r="S34" s="92">
        <f>IF(ISBLANK(Výsledky!$BT$3),"",Výsledky!BT20)</f>
        <v>80</v>
      </c>
      <c r="T34" s="92" t="str">
        <f>IF(ISBLANK(Výsledky!$CA$3),"",Výsledky!CA20)</f>
        <v/>
      </c>
      <c r="U34" s="92">
        <f>IF(ISBLANK(Výsledky!$CH$3),"",Výsledky!CH20)</f>
        <v>20</v>
      </c>
      <c r="V34" s="92">
        <f>IF(ISBLANK(Výsledky!$CO$3),"",Výsledky!CO20)</f>
        <v>30</v>
      </c>
      <c r="W34" s="92">
        <f>IF(ISBLANK(Výsledky!$CV$3),"",Výsledky!CV20)</f>
        <v>20</v>
      </c>
      <c r="X34" s="92">
        <f>IF(ISBLANK(Výsledky!$DC$3),"",Výsledky!DC20)</f>
        <v>40</v>
      </c>
      <c r="Y34" s="92">
        <f>IF(ISBLANK(Výsledky!$DJ$3),"",Výsledky!DJ20)</f>
        <v>0</v>
      </c>
      <c r="Z34" s="92">
        <f>IF(ISBLANK(Výsledky!$DQ$3),"",Výsledky!DQ20)</f>
        <v>30</v>
      </c>
      <c r="AA34" s="92">
        <f>IF(ISBLANK(Výsledky!$DX$3),"",Výsledky!DX20)</f>
        <v>0</v>
      </c>
      <c r="AB34" s="92" t="str">
        <f>IF(ISBLANK(Výsledky!$EE$3),"",Výsledky!EE20)</f>
        <v/>
      </c>
      <c r="AC34" s="92" t="str">
        <f>IF(ISBLANK(Výsledky!$EL$3),"",Výsledky!EL20)</f>
        <v/>
      </c>
      <c r="AD34" s="92" t="str">
        <f>IF(ISBLANK(Výsledky!$ES$3),"",Výsledky!ES20)</f>
        <v/>
      </c>
      <c r="AE34" s="92" t="str">
        <f>IF(ISBLANK(Výsledky!$EZ$3),"",Výsledky!EZ20)</f>
        <v/>
      </c>
      <c r="AF34" s="92" t="str">
        <f>IF(ISBLANK(Výsledky!$FG$3),"",Výsledky!FG20)</f>
        <v/>
      </c>
      <c r="AG34" s="92" t="str">
        <f>IF(ISBLANK(Výsledky!$FN$3),"",Výsledky!FN20)</f>
        <v/>
      </c>
      <c r="AH34" s="92" t="str">
        <f>IF(ISBLANK(Výsledky!$FU$3),"",Výsledky!FU20)</f>
        <v/>
      </c>
      <c r="AI34" s="92" t="str">
        <f>IF(ISBLANK(Výsledky!$GB$3),"",Výsledky!GB20)</f>
        <v/>
      </c>
      <c r="AJ34" s="92" t="str">
        <f>IF(ISBLANK(Výsledky!$GI$3),"",Výsledky!GI20)</f>
        <v/>
      </c>
      <c r="AK34" s="92" t="str">
        <f>IF(ISBLANK(Výsledky!$GP$3),"",Výsledky!GP20)</f>
        <v/>
      </c>
      <c r="AL34" s="92" t="str">
        <f>IF(ISBLANK(Výsledky!$GW$3),"",Výsledky!GW20)</f>
        <v/>
      </c>
      <c r="AM34" s="92" t="str">
        <f>IF(ISBLANK(Výsledky!$HD$3),"",Výsledky!HD20)</f>
        <v/>
      </c>
      <c r="AN34" s="92" t="str">
        <f>IF(ISBLANK(Výsledky!$HK$3),"",Výsledky!HK20)</f>
        <v/>
      </c>
      <c r="AO34" s="92" t="str">
        <f>IF(ISBLANK(Výsledky!$HR$3),"",Výsledky!HR20)</f>
        <v/>
      </c>
      <c r="AP34" s="92" t="str">
        <f>IF(ISBLANK(Výsledky!$HY$3),"",Výsledky!HY20)</f>
        <v/>
      </c>
      <c r="AQ34" s="92" t="str">
        <f>IF(ISBLANK(Výsledky!$IF$3),"",Výsledky!IF20)</f>
        <v/>
      </c>
      <c r="AR34" s="92" t="str">
        <f>IF(ISBLANK(Výsledky!$IM$3),"",Výsledky!IM20)</f>
        <v/>
      </c>
      <c r="AS34" s="92" t="str">
        <f>IF(ISBLANK(Výsledky!$IT$3),"",Výsledky!IT20)</f>
        <v/>
      </c>
      <c r="AT34" s="92" t="str">
        <f>IF(ISBLANK(Výsledky!$JA$3),"",Výsledky!JA20)</f>
        <v/>
      </c>
      <c r="AU34" s="92" t="str">
        <f>IF(ISBLANK(Výsledky!$JH$3),"",Výsledky!JH20)</f>
        <v/>
      </c>
      <c r="AV34" s="92" t="str">
        <f>IF(ISBLANK(Výsledky!$JO$3),"",Výsledky!JO20)</f>
        <v/>
      </c>
      <c r="AW34" s="92" t="str">
        <f>IF(ISBLANK(Výsledky!$JV$3),"",Výsledky!JV20)</f>
        <v/>
      </c>
      <c r="AX34" s="92" t="str">
        <f>IF(ISBLANK(Výsledky!$KC$3),"",Výsledky!KC20)</f>
        <v/>
      </c>
      <c r="AY34" s="92" t="str">
        <f>IF(ISBLANK(Výsledky!$KJ$3),"",Výsledky!KJ20)</f>
        <v/>
      </c>
      <c r="AZ34" s="92" t="str">
        <f>IF(ISBLANK(Výsledky!$KQ$3),"",Výsledky!KQ20)</f>
        <v/>
      </c>
      <c r="BA34" s="92" t="str">
        <f>IF(ISBLANK(Výsledky!$KX$3),"",Výsledky!KX20)</f>
        <v/>
      </c>
      <c r="BB34" s="92" t="str">
        <f>IF(ISBLANK(Výsledky!$LE$3),"",Výsledky!LE20)</f>
        <v/>
      </c>
      <c r="BC34" s="92" t="str">
        <f>IF(ISBLANK(Výsledky!$LL$3),"",Výsledky!LL20)</f>
        <v/>
      </c>
      <c r="BD34" s="92" t="str">
        <f>IF(ISBLANK(Výsledky!$LS$3),"",Výsledky!LS20)</f>
        <v/>
      </c>
      <c r="BE34" s="92" t="str">
        <f>IF(ISBLANK(Výsledky!$LZ$3),"",Výsledky!LZ20)</f>
        <v/>
      </c>
      <c r="BF34" s="92" t="str">
        <f>IF(ISBLANK(Výsledky!$MG$3),"",Výsledky!MG20)</f>
        <v/>
      </c>
      <c r="BG34" s="92" t="str">
        <f>IF(ISBLANK(Výsledky!$MN$3),"",Výsledky!MN20)</f>
        <v/>
      </c>
      <c r="BH34" s="92" t="str">
        <f>IF(ISBLANK(Výsledky!$MU$3),"",Výsledky!MU20)</f>
        <v/>
      </c>
      <c r="BI34" s="92" t="str">
        <f>IF(ISBLANK(Výsledky!$NB$3),"",Výsledky!NB20)</f>
        <v/>
      </c>
      <c r="BJ34" s="92" t="str">
        <f>IF(ISBLANK(Výsledky!$NI$3),"",Výsledky!NI20)</f>
        <v/>
      </c>
      <c r="BK34" s="92" t="str">
        <f>IF(ISBLANK(Výsledky!$NP$3),"",Výsledky!NP20)</f>
        <v/>
      </c>
      <c r="BL34" s="92" t="str">
        <f>IF(ISBLANK(Výsledky!$NW$3),"",Výsledky!NW20)</f>
        <v/>
      </c>
      <c r="BM34" s="92" t="str">
        <f>IF(ISBLANK(Výsledky!$OD$3),"",Výsledky!OD20)</f>
        <v/>
      </c>
      <c r="BN34" s="92" t="str">
        <f>IF(ISBLANK(Výsledky!$OK$3),"",Výsledky!OK20)</f>
        <v/>
      </c>
      <c r="BO34" s="92" t="str">
        <f>IF(ISBLANK(Výsledky!$OR$3),"",Výsledky!OR20)</f>
        <v/>
      </c>
      <c r="BP34" s="92" t="str">
        <f>IF(ISBLANK(Výsledky!$OY$3),"",Výsledky!OY20)</f>
        <v/>
      </c>
      <c r="BQ34" s="92" t="str">
        <f>IF(ISBLANK(Výsledky!$PF$3),"",Výsledky!PF20)</f>
        <v/>
      </c>
      <c r="BR34" s="92" t="str">
        <f>IF(ISBLANK(Výsledky!$PM$3),"",Výsledky!PM20)</f>
        <v/>
      </c>
      <c r="BS34" s="92" t="str">
        <f>IF(ISBLANK(Výsledky!$PT$3),"",Výsledky!PT20)</f>
        <v/>
      </c>
      <c r="BT34" s="92" t="str">
        <f>IF(ISBLANK(Výsledky!$QA$3),"",Výsledky!QA20)</f>
        <v/>
      </c>
      <c r="BU34" s="96" t="str">
        <f>IF(ISBLANK(Výsledky!$QH$3),"",Výsledky!QH20)</f>
        <v/>
      </c>
      <c r="BV34" s="8"/>
      <c r="BW34" s="11"/>
      <c r="BX34" s="12" t="str">
        <f>IF(Tipy!B37="","",Tipy!B37)</f>
        <v>LFC 37</v>
      </c>
      <c r="BY34" s="10">
        <f t="shared" si="1"/>
        <v>53</v>
      </c>
      <c r="BZ34" s="10">
        <f t="shared" si="2"/>
        <v>45</v>
      </c>
      <c r="CA34" s="10">
        <f t="shared" si="3"/>
        <v>49</v>
      </c>
      <c r="CB34" s="10">
        <f t="shared" si="4"/>
        <v>45</v>
      </c>
      <c r="CC34" s="10">
        <f t="shared" si="5"/>
        <v>35</v>
      </c>
      <c r="CD34" s="10">
        <f t="shared" si="6"/>
        <v>47</v>
      </c>
      <c r="CE34" s="10">
        <f t="shared" si="7"/>
        <v>48</v>
      </c>
      <c r="CF34" s="10">
        <f t="shared" si="8"/>
        <v>49</v>
      </c>
      <c r="CG34" s="10" t="e">
        <f t="shared" si="9"/>
        <v>#N/A</v>
      </c>
      <c r="CH34" s="10" t="e">
        <f t="shared" si="10"/>
        <v>#N/A</v>
      </c>
      <c r="CI34" s="10" t="e">
        <f t="shared" si="11"/>
        <v>#N/A</v>
      </c>
      <c r="CJ34" s="10" t="e">
        <f t="shared" si="12"/>
        <v>#N/A</v>
      </c>
      <c r="CK34" s="10" t="e">
        <f t="shared" si="13"/>
        <v>#N/A</v>
      </c>
      <c r="CL34" s="10" t="e">
        <f t="shared" si="14"/>
        <v>#N/A</v>
      </c>
      <c r="CM34" s="10" t="e">
        <f t="shared" si="15"/>
        <v>#N/A</v>
      </c>
      <c r="CN34" s="10" t="e">
        <f t="shared" si="16"/>
        <v>#N/A</v>
      </c>
      <c r="CO34" s="10" t="e">
        <f t="shared" si="17"/>
        <v>#N/A</v>
      </c>
      <c r="CP34" s="10" t="e">
        <f t="shared" si="18"/>
        <v>#N/A</v>
      </c>
      <c r="CQ34" s="10" t="e">
        <f t="shared" si="19"/>
        <v>#N/A</v>
      </c>
      <c r="CR34" s="10" t="e">
        <f t="shared" si="20"/>
        <v>#N/A</v>
      </c>
      <c r="CS34" s="10" t="e">
        <f t="shared" si="21"/>
        <v>#N/A</v>
      </c>
      <c r="CT34" s="10" t="e">
        <f t="shared" si="22"/>
        <v>#N/A</v>
      </c>
      <c r="CU34" s="10" t="e">
        <f t="shared" si="23"/>
        <v>#N/A</v>
      </c>
      <c r="CV34" s="10" t="e">
        <f t="shared" si="24"/>
        <v>#N/A</v>
      </c>
      <c r="CW34" s="10" t="e">
        <f t="shared" si="25"/>
        <v>#N/A</v>
      </c>
      <c r="CX34" s="10" t="e">
        <f t="shared" si="26"/>
        <v>#N/A</v>
      </c>
      <c r="CY34" s="10" t="e">
        <f t="shared" si="27"/>
        <v>#N/A</v>
      </c>
      <c r="CZ34" s="10" t="e">
        <f t="shared" si="28"/>
        <v>#N/A</v>
      </c>
      <c r="DA34" s="10" t="e">
        <f t="shared" si="29"/>
        <v>#N/A</v>
      </c>
      <c r="DB34" s="10" t="e">
        <f t="shared" si="30"/>
        <v>#N/A</v>
      </c>
      <c r="DC34" s="10" t="e">
        <f t="shared" si="31"/>
        <v>#N/A</v>
      </c>
      <c r="DD34" s="10" t="e">
        <f t="shared" si="32"/>
        <v>#N/A</v>
      </c>
      <c r="DE34" s="10" t="e">
        <f t="shared" si="33"/>
        <v>#N/A</v>
      </c>
      <c r="DF34" s="10" t="e">
        <f t="shared" si="34"/>
        <v>#N/A</v>
      </c>
      <c r="DG34" s="10" t="e">
        <f t="shared" si="35"/>
        <v>#N/A</v>
      </c>
      <c r="DH34" s="10" t="e">
        <f t="shared" si="36"/>
        <v>#N/A</v>
      </c>
      <c r="DI34" s="10" t="e">
        <f t="shared" si="37"/>
        <v>#N/A</v>
      </c>
      <c r="DJ34" s="10" t="e">
        <f t="shared" si="38"/>
        <v>#N/A</v>
      </c>
      <c r="DK34" s="10" t="e">
        <f t="shared" si="39"/>
        <v>#N/A</v>
      </c>
      <c r="DL34" s="10" t="e">
        <f t="shared" si="40"/>
        <v>#N/A</v>
      </c>
      <c r="DM34" s="10" t="e">
        <f t="shared" si="41"/>
        <v>#N/A</v>
      </c>
      <c r="DN34" s="10" t="e">
        <f t="shared" si="42"/>
        <v>#N/A</v>
      </c>
      <c r="DO34" s="10" t="e">
        <f t="shared" si="43"/>
        <v>#N/A</v>
      </c>
      <c r="DP34" s="10" t="e">
        <f t="shared" si="44"/>
        <v>#N/A</v>
      </c>
      <c r="DQ34" s="10" t="e">
        <f t="shared" si="45"/>
        <v>#N/A</v>
      </c>
      <c r="DR34" s="10" t="e">
        <f t="shared" si="46"/>
        <v>#N/A</v>
      </c>
      <c r="DS34" s="10" t="e">
        <f t="shared" si="47"/>
        <v>#N/A</v>
      </c>
      <c r="DT34" s="10" t="e">
        <f t="shared" si="48"/>
        <v>#N/A</v>
      </c>
      <c r="DU34" s="10" t="e">
        <f t="shared" si="49"/>
        <v>#N/A</v>
      </c>
      <c r="DV34" s="10" t="e">
        <f t="shared" si="50"/>
        <v>#N/A</v>
      </c>
      <c r="DW34" s="10" t="e">
        <f t="shared" si="51"/>
        <v>#N/A</v>
      </c>
      <c r="DX34" s="10" t="e">
        <f t="shared" si="52"/>
        <v>#N/A</v>
      </c>
      <c r="DY34" s="10" t="e">
        <f t="shared" si="53"/>
        <v>#N/A</v>
      </c>
      <c r="DZ34" s="10" t="e">
        <f t="shared" si="54"/>
        <v>#N/A</v>
      </c>
      <c r="EA34" s="10" t="e">
        <f t="shared" si="55"/>
        <v>#N/A</v>
      </c>
      <c r="EB34" s="10" t="e">
        <f t="shared" si="56"/>
        <v>#N/A</v>
      </c>
      <c r="EC34" s="10" t="e">
        <f t="shared" si="57"/>
        <v>#N/A</v>
      </c>
      <c r="ED34" s="10" t="e">
        <f t="shared" si="58"/>
        <v>#N/A</v>
      </c>
      <c r="EE34" s="10" t="e">
        <f t="shared" si="59"/>
        <v>#N/A</v>
      </c>
      <c r="EF34" s="10" t="e">
        <f t="shared" si="60"/>
        <v>#N/A</v>
      </c>
      <c r="EG34" s="10" t="e">
        <f t="shared" si="61"/>
        <v>#N/A</v>
      </c>
      <c r="EH34" s="10" t="e">
        <f t="shared" si="62"/>
        <v>#N/A</v>
      </c>
      <c r="EI34" s="10" t="e">
        <f t="shared" si="63"/>
        <v>#N/A</v>
      </c>
      <c r="EJ34" s="10" t="e">
        <f t="shared" si="64"/>
        <v>#N/A</v>
      </c>
    </row>
    <row r="35" spans="1:140" ht="15" x14ac:dyDescent="0.2">
      <c r="A35" s="1"/>
      <c r="B35" s="118" t="s">
        <v>125</v>
      </c>
      <c r="C35" s="114">
        <f>Tipy!A22</f>
        <v>29</v>
      </c>
      <c r="D35" s="109" t="str">
        <f>IF(Tipy!B22="","",Tipy!B22)</f>
        <v>Fifo</v>
      </c>
      <c r="E35" s="110">
        <f t="shared" ref="E35:E66" si="65">SUM(F35:J35)</f>
        <v>290</v>
      </c>
      <c r="F35" s="105">
        <f>IF(ISBLANK(Výsledky!$I$3),"-",SUM(K35:P35,R35,T35:U35,W35,Y35:AA35,AC35,AE35,AG35,AI35:AK35,AN35:AO35,AS35:AT35,AV35:AW35,AZ35,BB35:BC35,BE35:BF35,BH35,BJ35,BL35:BN35,BP35,BR35:BS35))</f>
        <v>150</v>
      </c>
      <c r="G35" s="90">
        <f>IF(ISBLANK(Výsledky!$BF$3),"-",SUM(Q35,V35,X35,S35,AB35,AD35,AU35,BA35,BG35,BI35,BO35,BQ35,BU35))</f>
        <v>120</v>
      </c>
      <c r="H35" s="90" t="str">
        <f>IF(ISBLANK(Výsledky!$FG$3),"-",SUM(AF35,AH35,AM35,AP35,AR35,AX35))</f>
        <v>-</v>
      </c>
      <c r="I35" s="93" t="str">
        <f>IF(ISBLANK(Výsledky!$GW$3),"-",SUM(AL35,AQ35,AY35,BD35,BK35,BT35))</f>
        <v>-</v>
      </c>
      <c r="J35" s="95">
        <f>IF(ISBLANK(Výsledky!$I$3),"",Výsledky!I28)</f>
        <v>20</v>
      </c>
      <c r="K35" s="92">
        <f>IF(ISBLANK(Výsledky!$P$3),"",Výsledky!P28)</f>
        <v>20</v>
      </c>
      <c r="L35" s="92">
        <f>IF(ISBLANK(Výsledky!$W$3),"",Výsledky!W28)</f>
        <v>0</v>
      </c>
      <c r="M35" s="92">
        <f>IF(ISBLANK(Výsledky!$AD$3),"",Výsledky!AD28)</f>
        <v>30</v>
      </c>
      <c r="N35" s="92">
        <f>IF(ISBLANK(Výsledky!$AK$3),"",Výsledky!AK28)</f>
        <v>20</v>
      </c>
      <c r="O35" s="92">
        <f>IF(ISBLANK(Výsledky!$AR$3),"",Výsledky!AR28)</f>
        <v>40</v>
      </c>
      <c r="P35" s="92">
        <f>IF(ISBLANK(Výsledky!$AY$3),"",Výsledky!AY28)</f>
        <v>10</v>
      </c>
      <c r="Q35" s="92">
        <f>IF(ISBLANK(Výsledky!$BF$3),"",Výsledky!BF28)</f>
        <v>0</v>
      </c>
      <c r="R35" s="92" t="str">
        <f>IF(ISBLANK(Výsledky!$BM$3),"",Výsledky!BM28)</f>
        <v/>
      </c>
      <c r="S35" s="92">
        <f>IF(ISBLANK(Výsledky!$BT$3),"",Výsledky!BT28)</f>
        <v>40</v>
      </c>
      <c r="T35" s="92" t="str">
        <f>IF(ISBLANK(Výsledky!$CA$3),"",Výsledky!CA28)</f>
        <v/>
      </c>
      <c r="U35" s="92">
        <f>IF(ISBLANK(Výsledky!$CH$3),"",Výsledky!CH28)</f>
        <v>0</v>
      </c>
      <c r="V35" s="92">
        <f>IF(ISBLANK(Výsledky!$CO$3),"",Výsledky!CO28)</f>
        <v>60</v>
      </c>
      <c r="W35" s="92" t="str">
        <f>IF(ISBLANK(Výsledky!$CV$3),"",Výsledky!CV28)</f>
        <v>-</v>
      </c>
      <c r="X35" s="92">
        <f>IF(ISBLANK(Výsledky!$DC$3),"",Výsledky!DC28)</f>
        <v>20</v>
      </c>
      <c r="Y35" s="92">
        <f>IF(ISBLANK(Výsledky!$DJ$3),"",Výsledky!DJ28)</f>
        <v>0</v>
      </c>
      <c r="Z35" s="92">
        <f>IF(ISBLANK(Výsledky!$DQ$3),"",Výsledky!DQ28)</f>
        <v>30</v>
      </c>
      <c r="AA35" s="92">
        <f>IF(ISBLANK(Výsledky!$DX$3),"",Výsledky!DX28)</f>
        <v>0</v>
      </c>
      <c r="AB35" s="92" t="str">
        <f>IF(ISBLANK(Výsledky!$EE$3),"",Výsledky!EE28)</f>
        <v/>
      </c>
      <c r="AC35" s="92" t="str">
        <f>IF(ISBLANK(Výsledky!$EL$3),"",Výsledky!EL28)</f>
        <v/>
      </c>
      <c r="AD35" s="92" t="str">
        <f>IF(ISBLANK(Výsledky!$ES$3),"",Výsledky!ES28)</f>
        <v/>
      </c>
      <c r="AE35" s="92" t="str">
        <f>IF(ISBLANK(Výsledky!$EZ$3),"",Výsledky!EZ28)</f>
        <v/>
      </c>
      <c r="AF35" s="92" t="str">
        <f>IF(ISBLANK(Výsledky!$FG$3),"",Výsledky!FG28)</f>
        <v/>
      </c>
      <c r="AG35" s="92" t="str">
        <f>IF(ISBLANK(Výsledky!$FN$3),"",Výsledky!FN28)</f>
        <v/>
      </c>
      <c r="AH35" s="92" t="str">
        <f>IF(ISBLANK(Výsledky!$FU$3),"",Výsledky!FU28)</f>
        <v/>
      </c>
      <c r="AI35" s="92" t="str">
        <f>IF(ISBLANK(Výsledky!$GB$3),"",Výsledky!GB28)</f>
        <v/>
      </c>
      <c r="AJ35" s="92" t="str">
        <f>IF(ISBLANK(Výsledky!$GI$3),"",Výsledky!GI28)</f>
        <v/>
      </c>
      <c r="AK35" s="92" t="str">
        <f>IF(ISBLANK(Výsledky!$GP$3),"",Výsledky!GP28)</f>
        <v/>
      </c>
      <c r="AL35" s="92" t="str">
        <f>IF(ISBLANK(Výsledky!$GW$3),"",Výsledky!GW28)</f>
        <v/>
      </c>
      <c r="AM35" s="92" t="str">
        <f>IF(ISBLANK(Výsledky!$HD$3),"",Výsledky!HD28)</f>
        <v/>
      </c>
      <c r="AN35" s="92" t="str">
        <f>IF(ISBLANK(Výsledky!$HK$3),"",Výsledky!HK28)</f>
        <v/>
      </c>
      <c r="AO35" s="92" t="str">
        <f>IF(ISBLANK(Výsledky!$HR$3),"",Výsledky!HR28)</f>
        <v/>
      </c>
      <c r="AP35" s="92" t="str">
        <f>IF(ISBLANK(Výsledky!$HY$3),"",Výsledky!HY28)</f>
        <v/>
      </c>
      <c r="AQ35" s="92" t="str">
        <f>IF(ISBLANK(Výsledky!$IF$3),"",Výsledky!IF28)</f>
        <v/>
      </c>
      <c r="AR35" s="92" t="str">
        <f>IF(ISBLANK(Výsledky!$IM$3),"",Výsledky!IM28)</f>
        <v/>
      </c>
      <c r="AS35" s="92" t="str">
        <f>IF(ISBLANK(Výsledky!$IT$3),"",Výsledky!IT28)</f>
        <v/>
      </c>
      <c r="AT35" s="92" t="str">
        <f>IF(ISBLANK(Výsledky!$JA$3),"",Výsledky!JA28)</f>
        <v/>
      </c>
      <c r="AU35" s="92" t="str">
        <f>IF(ISBLANK(Výsledky!$JH$3),"",Výsledky!JH28)</f>
        <v/>
      </c>
      <c r="AV35" s="92" t="str">
        <f>IF(ISBLANK(Výsledky!$JO$3),"",Výsledky!JO28)</f>
        <v/>
      </c>
      <c r="AW35" s="92" t="str">
        <f>IF(ISBLANK(Výsledky!$JV$3),"",Výsledky!JV28)</f>
        <v/>
      </c>
      <c r="AX35" s="92" t="str">
        <f>IF(ISBLANK(Výsledky!$KC$3),"",Výsledky!KC28)</f>
        <v/>
      </c>
      <c r="AY35" s="92" t="str">
        <f>IF(ISBLANK(Výsledky!$KJ$3),"",Výsledky!KJ28)</f>
        <v/>
      </c>
      <c r="AZ35" s="92" t="str">
        <f>IF(ISBLANK(Výsledky!$KQ$3),"",Výsledky!KQ28)</f>
        <v/>
      </c>
      <c r="BA35" s="92" t="str">
        <f>IF(ISBLANK(Výsledky!$KX$3),"",Výsledky!KX28)</f>
        <v/>
      </c>
      <c r="BB35" s="92" t="str">
        <f>IF(ISBLANK(Výsledky!$LE$3),"",Výsledky!LE28)</f>
        <v/>
      </c>
      <c r="BC35" s="92" t="str">
        <f>IF(ISBLANK(Výsledky!$LL$3),"",Výsledky!LL28)</f>
        <v/>
      </c>
      <c r="BD35" s="92" t="str">
        <f>IF(ISBLANK(Výsledky!$LS$3),"",Výsledky!LS28)</f>
        <v/>
      </c>
      <c r="BE35" s="92" t="str">
        <f>IF(ISBLANK(Výsledky!$LZ$3),"",Výsledky!LZ28)</f>
        <v/>
      </c>
      <c r="BF35" s="92" t="str">
        <f>IF(ISBLANK(Výsledky!$MG$3),"",Výsledky!MG28)</f>
        <v/>
      </c>
      <c r="BG35" s="92" t="str">
        <f>IF(ISBLANK(Výsledky!$MN$3),"",Výsledky!MN28)</f>
        <v/>
      </c>
      <c r="BH35" s="92" t="str">
        <f>IF(ISBLANK(Výsledky!$MU$3),"",Výsledky!MU28)</f>
        <v/>
      </c>
      <c r="BI35" s="92" t="str">
        <f>IF(ISBLANK(Výsledky!$NB$3),"",Výsledky!NB28)</f>
        <v/>
      </c>
      <c r="BJ35" s="92" t="str">
        <f>IF(ISBLANK(Výsledky!$NI$3),"",Výsledky!NI28)</f>
        <v/>
      </c>
      <c r="BK35" s="92" t="str">
        <f>IF(ISBLANK(Výsledky!$NP$3),"",Výsledky!NP28)</f>
        <v/>
      </c>
      <c r="BL35" s="92" t="str">
        <f>IF(ISBLANK(Výsledky!$NW$3),"",Výsledky!NW28)</f>
        <v/>
      </c>
      <c r="BM35" s="92" t="str">
        <f>IF(ISBLANK(Výsledky!$OD$3),"",Výsledky!OD28)</f>
        <v/>
      </c>
      <c r="BN35" s="92" t="str">
        <f>IF(ISBLANK(Výsledky!$OK$3),"",Výsledky!OK28)</f>
        <v/>
      </c>
      <c r="BO35" s="92" t="str">
        <f>IF(ISBLANK(Výsledky!$OR$3),"",Výsledky!OR28)</f>
        <v/>
      </c>
      <c r="BP35" s="92" t="str">
        <f>IF(ISBLANK(Výsledky!$OY$3),"",Výsledky!OY28)</f>
        <v/>
      </c>
      <c r="BQ35" s="92" t="str">
        <f>IF(ISBLANK(Výsledky!$PF$3),"",Výsledky!PF28)</f>
        <v/>
      </c>
      <c r="BR35" s="92" t="str">
        <f>IF(ISBLANK(Výsledky!$PM$3),"",Výsledky!PM28)</f>
        <v/>
      </c>
      <c r="BS35" s="92" t="str">
        <f>IF(ISBLANK(Výsledky!$PT$3),"",Výsledky!PT28)</f>
        <v/>
      </c>
      <c r="BT35" s="92" t="str">
        <f>IF(ISBLANK(Výsledky!$QA$3),"",Výsledky!QA28)</f>
        <v/>
      </c>
      <c r="BU35" s="96" t="str">
        <f>IF(ISBLANK(Výsledky!$QH$3),"",Výsledky!QH28)</f>
        <v/>
      </c>
      <c r="BV35" s="8"/>
      <c r="BW35" s="11"/>
      <c r="BX35" s="12" t="str">
        <f>IF(Tipy!B38="","",Tipy!B38)</f>
        <v>Lukáš</v>
      </c>
      <c r="BY35" s="10">
        <f t="shared" si="1"/>
        <v>33</v>
      </c>
      <c r="BZ35" s="10">
        <f t="shared" si="2"/>
        <v>34</v>
      </c>
      <c r="CA35" s="10">
        <f t="shared" si="3"/>
        <v>37</v>
      </c>
      <c r="CB35" s="10">
        <f t="shared" si="4"/>
        <v>36</v>
      </c>
      <c r="CC35" s="10">
        <f t="shared" si="5"/>
        <v>37</v>
      </c>
      <c r="CD35" s="10">
        <f t="shared" si="6"/>
        <v>22</v>
      </c>
      <c r="CE35" s="10">
        <f t="shared" si="7"/>
        <v>23</v>
      </c>
      <c r="CF35" s="10">
        <f t="shared" si="8"/>
        <v>27</v>
      </c>
      <c r="CG35" s="10" t="e">
        <f t="shared" si="9"/>
        <v>#N/A</v>
      </c>
      <c r="CH35" s="10" t="e">
        <f t="shared" si="10"/>
        <v>#N/A</v>
      </c>
      <c r="CI35" s="10" t="e">
        <f t="shared" si="11"/>
        <v>#N/A</v>
      </c>
      <c r="CJ35" s="10" t="e">
        <f t="shared" si="12"/>
        <v>#N/A</v>
      </c>
      <c r="CK35" s="10" t="e">
        <f t="shared" si="13"/>
        <v>#N/A</v>
      </c>
      <c r="CL35" s="10" t="e">
        <f t="shared" si="14"/>
        <v>#N/A</v>
      </c>
      <c r="CM35" s="10" t="e">
        <f t="shared" si="15"/>
        <v>#N/A</v>
      </c>
      <c r="CN35" s="10" t="e">
        <f t="shared" si="16"/>
        <v>#N/A</v>
      </c>
      <c r="CO35" s="10" t="e">
        <f t="shared" si="17"/>
        <v>#N/A</v>
      </c>
      <c r="CP35" s="10" t="e">
        <f t="shared" si="18"/>
        <v>#N/A</v>
      </c>
      <c r="CQ35" s="10" t="e">
        <f t="shared" si="19"/>
        <v>#N/A</v>
      </c>
      <c r="CR35" s="10" t="e">
        <f t="shared" si="20"/>
        <v>#N/A</v>
      </c>
      <c r="CS35" s="10" t="e">
        <f t="shared" si="21"/>
        <v>#N/A</v>
      </c>
      <c r="CT35" s="10" t="e">
        <f t="shared" si="22"/>
        <v>#N/A</v>
      </c>
      <c r="CU35" s="10" t="e">
        <f t="shared" si="23"/>
        <v>#N/A</v>
      </c>
      <c r="CV35" s="10" t="e">
        <f t="shared" si="24"/>
        <v>#N/A</v>
      </c>
      <c r="CW35" s="10" t="e">
        <f t="shared" si="25"/>
        <v>#N/A</v>
      </c>
      <c r="CX35" s="10" t="e">
        <f t="shared" si="26"/>
        <v>#N/A</v>
      </c>
      <c r="CY35" s="10" t="e">
        <f t="shared" si="27"/>
        <v>#N/A</v>
      </c>
      <c r="CZ35" s="10" t="e">
        <f t="shared" si="28"/>
        <v>#N/A</v>
      </c>
      <c r="DA35" s="10" t="e">
        <f t="shared" si="29"/>
        <v>#N/A</v>
      </c>
      <c r="DB35" s="10" t="e">
        <f t="shared" si="30"/>
        <v>#N/A</v>
      </c>
      <c r="DC35" s="10" t="e">
        <f t="shared" si="31"/>
        <v>#N/A</v>
      </c>
      <c r="DD35" s="10" t="e">
        <f t="shared" si="32"/>
        <v>#N/A</v>
      </c>
      <c r="DE35" s="10" t="e">
        <f t="shared" si="33"/>
        <v>#N/A</v>
      </c>
      <c r="DF35" s="10" t="e">
        <f t="shared" si="34"/>
        <v>#N/A</v>
      </c>
      <c r="DG35" s="10" t="e">
        <f t="shared" si="35"/>
        <v>#N/A</v>
      </c>
      <c r="DH35" s="10" t="e">
        <f t="shared" si="36"/>
        <v>#N/A</v>
      </c>
      <c r="DI35" s="10" t="e">
        <f t="shared" si="37"/>
        <v>#N/A</v>
      </c>
      <c r="DJ35" s="10" t="e">
        <f t="shared" si="38"/>
        <v>#N/A</v>
      </c>
      <c r="DK35" s="10" t="e">
        <f t="shared" si="39"/>
        <v>#N/A</v>
      </c>
      <c r="DL35" s="10" t="e">
        <f t="shared" si="40"/>
        <v>#N/A</v>
      </c>
      <c r="DM35" s="10" t="e">
        <f t="shared" si="41"/>
        <v>#N/A</v>
      </c>
      <c r="DN35" s="10" t="e">
        <f t="shared" si="42"/>
        <v>#N/A</v>
      </c>
      <c r="DO35" s="10" t="e">
        <f t="shared" si="43"/>
        <v>#N/A</v>
      </c>
      <c r="DP35" s="10" t="e">
        <f t="shared" si="44"/>
        <v>#N/A</v>
      </c>
      <c r="DQ35" s="10" t="e">
        <f t="shared" si="45"/>
        <v>#N/A</v>
      </c>
      <c r="DR35" s="10" t="e">
        <f t="shared" si="46"/>
        <v>#N/A</v>
      </c>
      <c r="DS35" s="10" t="e">
        <f t="shared" si="47"/>
        <v>#N/A</v>
      </c>
      <c r="DT35" s="10" t="e">
        <f t="shared" si="48"/>
        <v>#N/A</v>
      </c>
      <c r="DU35" s="10" t="e">
        <f t="shared" si="49"/>
        <v>#N/A</v>
      </c>
      <c r="DV35" s="10" t="e">
        <f t="shared" si="50"/>
        <v>#N/A</v>
      </c>
      <c r="DW35" s="10" t="e">
        <f t="shared" si="51"/>
        <v>#N/A</v>
      </c>
      <c r="DX35" s="10" t="e">
        <f t="shared" si="52"/>
        <v>#N/A</v>
      </c>
      <c r="DY35" s="10" t="e">
        <f t="shared" si="53"/>
        <v>#N/A</v>
      </c>
      <c r="DZ35" s="10" t="e">
        <f t="shared" si="54"/>
        <v>#N/A</v>
      </c>
      <c r="EA35" s="10" t="e">
        <f t="shared" si="55"/>
        <v>#N/A</v>
      </c>
      <c r="EB35" s="10" t="e">
        <f t="shared" si="56"/>
        <v>#N/A</v>
      </c>
      <c r="EC35" s="10" t="e">
        <f t="shared" si="57"/>
        <v>#N/A</v>
      </c>
      <c r="ED35" s="10" t="e">
        <f t="shared" si="58"/>
        <v>#N/A</v>
      </c>
      <c r="EE35" s="10" t="e">
        <f t="shared" si="59"/>
        <v>#N/A</v>
      </c>
      <c r="EF35" s="10" t="e">
        <f t="shared" si="60"/>
        <v>#N/A</v>
      </c>
      <c r="EG35" s="10" t="e">
        <f t="shared" si="61"/>
        <v>#N/A</v>
      </c>
      <c r="EH35" s="10" t="e">
        <f t="shared" si="62"/>
        <v>#N/A</v>
      </c>
      <c r="EI35" s="10" t="e">
        <f t="shared" si="63"/>
        <v>#N/A</v>
      </c>
      <c r="EJ35" s="10" t="e">
        <f t="shared" si="64"/>
        <v>#N/A</v>
      </c>
    </row>
    <row r="36" spans="1:140" ht="15" x14ac:dyDescent="0.2">
      <c r="A36" s="1"/>
      <c r="B36" s="118" t="s">
        <v>126</v>
      </c>
      <c r="C36" s="114">
        <f>Tipy!A60</f>
        <v>8</v>
      </c>
      <c r="D36" s="109" t="str">
        <f>IF(Tipy!B60="","",Tipy!B60)</f>
        <v>Pikain</v>
      </c>
      <c r="E36" s="110">
        <f t="shared" si="65"/>
        <v>280</v>
      </c>
      <c r="F36" s="105">
        <f>IF(ISBLANK(Výsledky!$I$3),"-",SUM(K36:P36,R36,T36:U36,W36,Y36:AA36,AC36,AE36,AG36,AI36:AK36,AN36:AO36,AS36:AT36,AV36:AW36,AZ36,BB36:BC36,BE36:BF36,BH36,BJ36,BL36:BN36,BP36,BR36:BS36))</f>
        <v>110</v>
      </c>
      <c r="G36" s="90">
        <f>IF(ISBLANK(Výsledky!$BF$3),"-",SUM(Q36,V36,X36,S36,AB36,AD36,AU36,BA36,BG36,BI36,BO36,BQ36,BU36))</f>
        <v>90</v>
      </c>
      <c r="H36" s="90" t="str">
        <f>IF(ISBLANK(Výsledky!$FG$3),"-",SUM(AF36,AH36,AM36,AP36,AR36,AX36))</f>
        <v>-</v>
      </c>
      <c r="I36" s="93" t="str">
        <f>IF(ISBLANK(Výsledky!$GW$3),"-",SUM(AL36,AQ36,AY36,BD36,BK36,BT36))</f>
        <v>-</v>
      </c>
      <c r="J36" s="95">
        <f>IF(ISBLANK(Výsledky!$I$3),"",Výsledky!I66)</f>
        <v>80</v>
      </c>
      <c r="K36" s="92">
        <f>IF(ISBLANK(Výsledky!$P$3),"",Výsledky!P66)</f>
        <v>20</v>
      </c>
      <c r="L36" s="92">
        <f>IF(ISBLANK(Výsledky!$W$3),"",Výsledky!W66)</f>
        <v>0</v>
      </c>
      <c r="M36" s="92">
        <f>IF(ISBLANK(Výsledky!$AD$3),"",Výsledky!AD66)</f>
        <v>20</v>
      </c>
      <c r="N36" s="92">
        <f>IF(ISBLANK(Výsledky!$AK$3),"",Výsledky!AK66)</f>
        <v>40</v>
      </c>
      <c r="O36" s="92">
        <f>IF(ISBLANK(Výsledky!$AR$3),"",Výsledky!AR66)</f>
        <v>30</v>
      </c>
      <c r="P36" s="92" t="str">
        <f>IF(ISBLANK(Výsledky!$AY$3),"",Výsledky!AY66)</f>
        <v>-</v>
      </c>
      <c r="Q36" s="92">
        <f>IF(ISBLANK(Výsledky!$BF$3),"",Výsledky!BF66)</f>
        <v>0</v>
      </c>
      <c r="R36" s="92" t="str">
        <f>IF(ISBLANK(Výsledky!$BM$3),"",Výsledky!BM66)</f>
        <v/>
      </c>
      <c r="S36" s="92" t="str">
        <f>IF(ISBLANK(Výsledky!$BT$3),"",Výsledky!BT66)</f>
        <v>-</v>
      </c>
      <c r="T36" s="92" t="str">
        <f>IF(ISBLANK(Výsledky!$CA$3),"",Výsledky!CA66)</f>
        <v/>
      </c>
      <c r="U36" s="92">
        <f>IF(ISBLANK(Výsledky!$CH$3),"",Výsledky!CH66)</f>
        <v>0</v>
      </c>
      <c r="V36" s="92">
        <f>IF(ISBLANK(Výsledky!$CO$3),"",Výsledky!CO66)</f>
        <v>30</v>
      </c>
      <c r="W36" s="92" t="str">
        <f>IF(ISBLANK(Výsledky!$CV$3),"",Výsledky!CV66)</f>
        <v>-</v>
      </c>
      <c r="X36" s="92">
        <f>IF(ISBLANK(Výsledky!$DC$3),"",Výsledky!DC66)</f>
        <v>60</v>
      </c>
      <c r="Y36" s="92" t="str">
        <f>IF(ISBLANK(Výsledky!$DJ$3),"",Výsledky!DJ66)</f>
        <v>-</v>
      </c>
      <c r="Z36" s="92" t="str">
        <f>IF(ISBLANK(Výsledky!$DQ$3),"",Výsledky!DQ66)</f>
        <v>-</v>
      </c>
      <c r="AA36" s="92" t="str">
        <f>IF(ISBLANK(Výsledky!$DX$3),"",Výsledky!DX66)</f>
        <v>-</v>
      </c>
      <c r="AB36" s="92" t="str">
        <f>IF(ISBLANK(Výsledky!$EE$3),"",Výsledky!EE66)</f>
        <v/>
      </c>
      <c r="AC36" s="92" t="str">
        <f>IF(ISBLANK(Výsledky!$EL$3),"",Výsledky!EL66)</f>
        <v/>
      </c>
      <c r="AD36" s="92" t="str">
        <f>IF(ISBLANK(Výsledky!$ES$3),"",Výsledky!ES66)</f>
        <v/>
      </c>
      <c r="AE36" s="92" t="str">
        <f>IF(ISBLANK(Výsledky!$EZ$3),"",Výsledky!EZ66)</f>
        <v/>
      </c>
      <c r="AF36" s="92" t="str">
        <f>IF(ISBLANK(Výsledky!$FG$3),"",Výsledky!FG66)</f>
        <v/>
      </c>
      <c r="AG36" s="92" t="str">
        <f>IF(ISBLANK(Výsledky!$FN$3),"",Výsledky!FN66)</f>
        <v/>
      </c>
      <c r="AH36" s="92" t="str">
        <f>IF(ISBLANK(Výsledky!$FU$3),"",Výsledky!FU66)</f>
        <v/>
      </c>
      <c r="AI36" s="92" t="str">
        <f>IF(ISBLANK(Výsledky!$GB$3),"",Výsledky!GB66)</f>
        <v/>
      </c>
      <c r="AJ36" s="92" t="str">
        <f>IF(ISBLANK(Výsledky!$GI$3),"",Výsledky!GI66)</f>
        <v/>
      </c>
      <c r="AK36" s="92" t="str">
        <f>IF(ISBLANK(Výsledky!$GP$3),"",Výsledky!GP66)</f>
        <v/>
      </c>
      <c r="AL36" s="92" t="str">
        <f>IF(ISBLANK(Výsledky!$GW$3),"",Výsledky!GW66)</f>
        <v/>
      </c>
      <c r="AM36" s="92" t="str">
        <f>IF(ISBLANK(Výsledky!$HD$3),"",Výsledky!HD66)</f>
        <v/>
      </c>
      <c r="AN36" s="92" t="str">
        <f>IF(ISBLANK(Výsledky!$HK$3),"",Výsledky!HK66)</f>
        <v/>
      </c>
      <c r="AO36" s="92" t="str">
        <f>IF(ISBLANK(Výsledky!$HR$3),"",Výsledky!HR66)</f>
        <v/>
      </c>
      <c r="AP36" s="92" t="str">
        <f>IF(ISBLANK(Výsledky!$HY$3),"",Výsledky!HY66)</f>
        <v/>
      </c>
      <c r="AQ36" s="92" t="str">
        <f>IF(ISBLANK(Výsledky!$IF$3),"",Výsledky!IF66)</f>
        <v/>
      </c>
      <c r="AR36" s="92" t="str">
        <f>IF(ISBLANK(Výsledky!$IM$3),"",Výsledky!IM66)</f>
        <v/>
      </c>
      <c r="AS36" s="92" t="str">
        <f>IF(ISBLANK(Výsledky!$IT$3),"",Výsledky!IT66)</f>
        <v/>
      </c>
      <c r="AT36" s="92" t="str">
        <f>IF(ISBLANK(Výsledky!$JA$3),"",Výsledky!JA66)</f>
        <v/>
      </c>
      <c r="AU36" s="92" t="str">
        <f>IF(ISBLANK(Výsledky!$JH$3),"",Výsledky!JH66)</f>
        <v/>
      </c>
      <c r="AV36" s="92" t="str">
        <f>IF(ISBLANK(Výsledky!$JO$3),"",Výsledky!JO66)</f>
        <v/>
      </c>
      <c r="AW36" s="92" t="str">
        <f>IF(ISBLANK(Výsledky!$JV$3),"",Výsledky!JV66)</f>
        <v/>
      </c>
      <c r="AX36" s="92" t="str">
        <f>IF(ISBLANK(Výsledky!$KC$3),"",Výsledky!KC66)</f>
        <v/>
      </c>
      <c r="AY36" s="92" t="str">
        <f>IF(ISBLANK(Výsledky!$KJ$3),"",Výsledky!KJ66)</f>
        <v/>
      </c>
      <c r="AZ36" s="92" t="str">
        <f>IF(ISBLANK(Výsledky!$KQ$3),"",Výsledky!KQ66)</f>
        <v/>
      </c>
      <c r="BA36" s="92" t="str">
        <f>IF(ISBLANK(Výsledky!$KX$3),"",Výsledky!KX66)</f>
        <v/>
      </c>
      <c r="BB36" s="92" t="str">
        <f>IF(ISBLANK(Výsledky!$LE$3),"",Výsledky!LE66)</f>
        <v/>
      </c>
      <c r="BC36" s="92" t="str">
        <f>IF(ISBLANK(Výsledky!$LL$3),"",Výsledky!LL66)</f>
        <v/>
      </c>
      <c r="BD36" s="92" t="str">
        <f>IF(ISBLANK(Výsledky!$LS$3),"",Výsledky!LS66)</f>
        <v/>
      </c>
      <c r="BE36" s="92" t="str">
        <f>IF(ISBLANK(Výsledky!$LZ$3),"",Výsledky!LZ66)</f>
        <v/>
      </c>
      <c r="BF36" s="92" t="str">
        <f>IF(ISBLANK(Výsledky!$MG$3),"",Výsledky!MG66)</f>
        <v/>
      </c>
      <c r="BG36" s="92" t="str">
        <f>IF(ISBLANK(Výsledky!$MN$3),"",Výsledky!MN66)</f>
        <v/>
      </c>
      <c r="BH36" s="92" t="str">
        <f>IF(ISBLANK(Výsledky!$MU$3),"",Výsledky!MU66)</f>
        <v/>
      </c>
      <c r="BI36" s="92" t="str">
        <f>IF(ISBLANK(Výsledky!$NB$3),"",Výsledky!NB66)</f>
        <v/>
      </c>
      <c r="BJ36" s="92" t="str">
        <f>IF(ISBLANK(Výsledky!$NI$3),"",Výsledky!NI66)</f>
        <v/>
      </c>
      <c r="BK36" s="92" t="str">
        <f>IF(ISBLANK(Výsledky!$NP$3),"",Výsledky!NP66)</f>
        <v/>
      </c>
      <c r="BL36" s="92" t="str">
        <f>IF(ISBLANK(Výsledky!$NW$3),"",Výsledky!NW66)</f>
        <v/>
      </c>
      <c r="BM36" s="92" t="str">
        <f>IF(ISBLANK(Výsledky!$OD$3),"",Výsledky!OD66)</f>
        <v/>
      </c>
      <c r="BN36" s="92" t="str">
        <f>IF(ISBLANK(Výsledky!$OK$3),"",Výsledky!OK66)</f>
        <v/>
      </c>
      <c r="BO36" s="92" t="str">
        <f>IF(ISBLANK(Výsledky!$OR$3),"",Výsledky!OR66)</f>
        <v/>
      </c>
      <c r="BP36" s="92" t="str">
        <f>IF(ISBLANK(Výsledky!$OY$3),"",Výsledky!OY66)</f>
        <v/>
      </c>
      <c r="BQ36" s="92" t="str">
        <f>IF(ISBLANK(Výsledky!$PF$3),"",Výsledky!PF66)</f>
        <v/>
      </c>
      <c r="BR36" s="92" t="str">
        <f>IF(ISBLANK(Výsledky!$PM$3),"",Výsledky!PM66)</f>
        <v/>
      </c>
      <c r="BS36" s="92" t="str">
        <f>IF(ISBLANK(Výsledky!$PT$3),"",Výsledky!PT66)</f>
        <v/>
      </c>
      <c r="BT36" s="92" t="str">
        <f>IF(ISBLANK(Výsledky!$QA$3),"",Výsledky!QA66)</f>
        <v/>
      </c>
      <c r="BU36" s="96" t="str">
        <f>IF(ISBLANK(Výsledky!$QH$3),"",Výsledky!QH66)</f>
        <v/>
      </c>
      <c r="BV36" s="8"/>
      <c r="BW36" s="11"/>
      <c r="BX36" s="12" t="str">
        <f>IF(Tipy!B39="","",Tipy!B39)</f>
        <v>Lukyo</v>
      </c>
      <c r="BY36" s="10">
        <f t="shared" si="1"/>
        <v>11</v>
      </c>
      <c r="BZ36" s="10">
        <f t="shared" si="2"/>
        <v>13</v>
      </c>
      <c r="CA36" s="10">
        <f t="shared" si="3"/>
        <v>16</v>
      </c>
      <c r="CB36" s="10">
        <f t="shared" si="4"/>
        <v>13</v>
      </c>
      <c r="CC36" s="10">
        <f t="shared" si="5"/>
        <v>30</v>
      </c>
      <c r="CD36" s="10">
        <f t="shared" si="6"/>
        <v>36</v>
      </c>
      <c r="CE36" s="10">
        <f t="shared" si="7"/>
        <v>36</v>
      </c>
      <c r="CF36" s="10">
        <f t="shared" si="8"/>
        <v>38</v>
      </c>
      <c r="CG36" s="10" t="e">
        <f t="shared" si="9"/>
        <v>#N/A</v>
      </c>
      <c r="CH36" s="10" t="e">
        <f t="shared" si="10"/>
        <v>#N/A</v>
      </c>
      <c r="CI36" s="10" t="e">
        <f t="shared" si="11"/>
        <v>#N/A</v>
      </c>
      <c r="CJ36" s="10" t="e">
        <f t="shared" si="12"/>
        <v>#N/A</v>
      </c>
      <c r="CK36" s="10" t="e">
        <f t="shared" si="13"/>
        <v>#N/A</v>
      </c>
      <c r="CL36" s="10" t="e">
        <f t="shared" si="14"/>
        <v>#N/A</v>
      </c>
      <c r="CM36" s="10" t="e">
        <f t="shared" si="15"/>
        <v>#N/A</v>
      </c>
      <c r="CN36" s="10" t="e">
        <f t="shared" si="16"/>
        <v>#N/A</v>
      </c>
      <c r="CO36" s="10" t="e">
        <f t="shared" si="17"/>
        <v>#N/A</v>
      </c>
      <c r="CP36" s="10" t="e">
        <f t="shared" si="18"/>
        <v>#N/A</v>
      </c>
      <c r="CQ36" s="10" t="e">
        <f t="shared" si="19"/>
        <v>#N/A</v>
      </c>
      <c r="CR36" s="10" t="e">
        <f t="shared" si="20"/>
        <v>#N/A</v>
      </c>
      <c r="CS36" s="10" t="e">
        <f t="shared" si="21"/>
        <v>#N/A</v>
      </c>
      <c r="CT36" s="10" t="e">
        <f t="shared" si="22"/>
        <v>#N/A</v>
      </c>
      <c r="CU36" s="10" t="e">
        <f t="shared" si="23"/>
        <v>#N/A</v>
      </c>
      <c r="CV36" s="10" t="e">
        <f t="shared" si="24"/>
        <v>#N/A</v>
      </c>
      <c r="CW36" s="10" t="e">
        <f t="shared" si="25"/>
        <v>#N/A</v>
      </c>
      <c r="CX36" s="10" t="e">
        <f t="shared" si="26"/>
        <v>#N/A</v>
      </c>
      <c r="CY36" s="10" t="e">
        <f t="shared" si="27"/>
        <v>#N/A</v>
      </c>
      <c r="CZ36" s="10" t="e">
        <f t="shared" si="28"/>
        <v>#N/A</v>
      </c>
      <c r="DA36" s="10" t="e">
        <f t="shared" si="29"/>
        <v>#N/A</v>
      </c>
      <c r="DB36" s="10" t="e">
        <f t="shared" si="30"/>
        <v>#N/A</v>
      </c>
      <c r="DC36" s="10" t="e">
        <f t="shared" si="31"/>
        <v>#N/A</v>
      </c>
      <c r="DD36" s="10" t="e">
        <f t="shared" si="32"/>
        <v>#N/A</v>
      </c>
      <c r="DE36" s="10" t="e">
        <f t="shared" si="33"/>
        <v>#N/A</v>
      </c>
      <c r="DF36" s="10" t="e">
        <f t="shared" si="34"/>
        <v>#N/A</v>
      </c>
      <c r="DG36" s="10" t="e">
        <f t="shared" si="35"/>
        <v>#N/A</v>
      </c>
      <c r="DH36" s="10" t="e">
        <f t="shared" si="36"/>
        <v>#N/A</v>
      </c>
      <c r="DI36" s="10" t="e">
        <f t="shared" si="37"/>
        <v>#N/A</v>
      </c>
      <c r="DJ36" s="10" t="e">
        <f t="shared" si="38"/>
        <v>#N/A</v>
      </c>
      <c r="DK36" s="10" t="e">
        <f t="shared" si="39"/>
        <v>#N/A</v>
      </c>
      <c r="DL36" s="10" t="e">
        <f t="shared" si="40"/>
        <v>#N/A</v>
      </c>
      <c r="DM36" s="10" t="e">
        <f t="shared" si="41"/>
        <v>#N/A</v>
      </c>
      <c r="DN36" s="10" t="e">
        <f t="shared" si="42"/>
        <v>#N/A</v>
      </c>
      <c r="DO36" s="10" t="e">
        <f t="shared" si="43"/>
        <v>#N/A</v>
      </c>
      <c r="DP36" s="10" t="e">
        <f t="shared" si="44"/>
        <v>#N/A</v>
      </c>
      <c r="DQ36" s="10" t="e">
        <f t="shared" si="45"/>
        <v>#N/A</v>
      </c>
      <c r="DR36" s="10" t="e">
        <f t="shared" si="46"/>
        <v>#N/A</v>
      </c>
      <c r="DS36" s="10" t="e">
        <f t="shared" si="47"/>
        <v>#N/A</v>
      </c>
      <c r="DT36" s="10" t="e">
        <f t="shared" si="48"/>
        <v>#N/A</v>
      </c>
      <c r="DU36" s="10" t="e">
        <f t="shared" si="49"/>
        <v>#N/A</v>
      </c>
      <c r="DV36" s="10" t="e">
        <f t="shared" si="50"/>
        <v>#N/A</v>
      </c>
      <c r="DW36" s="10" t="e">
        <f t="shared" si="51"/>
        <v>#N/A</v>
      </c>
      <c r="DX36" s="10" t="e">
        <f t="shared" si="52"/>
        <v>#N/A</v>
      </c>
      <c r="DY36" s="10" t="e">
        <f t="shared" si="53"/>
        <v>#N/A</v>
      </c>
      <c r="DZ36" s="10" t="e">
        <f t="shared" si="54"/>
        <v>#N/A</v>
      </c>
      <c r="EA36" s="10" t="e">
        <f t="shared" si="55"/>
        <v>#N/A</v>
      </c>
      <c r="EB36" s="10" t="e">
        <f t="shared" si="56"/>
        <v>#N/A</v>
      </c>
      <c r="EC36" s="10" t="e">
        <f t="shared" si="57"/>
        <v>#N/A</v>
      </c>
      <c r="ED36" s="10" t="e">
        <f t="shared" si="58"/>
        <v>#N/A</v>
      </c>
      <c r="EE36" s="10" t="e">
        <f t="shared" si="59"/>
        <v>#N/A</v>
      </c>
      <c r="EF36" s="10" t="e">
        <f t="shared" si="60"/>
        <v>#N/A</v>
      </c>
      <c r="EG36" s="10" t="e">
        <f t="shared" si="61"/>
        <v>#N/A</v>
      </c>
      <c r="EH36" s="10" t="e">
        <f t="shared" si="62"/>
        <v>#N/A</v>
      </c>
      <c r="EI36" s="10" t="e">
        <f t="shared" si="63"/>
        <v>#N/A</v>
      </c>
      <c r="EJ36" s="10" t="e">
        <f t="shared" si="64"/>
        <v>#N/A</v>
      </c>
    </row>
    <row r="37" spans="1:140" ht="15" x14ac:dyDescent="0.2">
      <c r="A37" s="1"/>
      <c r="B37" s="118" t="s">
        <v>127</v>
      </c>
      <c r="C37" s="114">
        <f>Tipy!A28</f>
        <v>27</v>
      </c>
      <c r="D37" s="109" t="str">
        <f>IF(Tipy!B28="","",Tipy!B28)</f>
        <v>jirka1618</v>
      </c>
      <c r="E37" s="110">
        <f t="shared" si="65"/>
        <v>280</v>
      </c>
      <c r="F37" s="105">
        <f>IF(ISBLANK(Výsledky!$I$3),"-",SUM(K37:P37,R37,T37:U37,W37,Y37:AA37,AC37,AE37,AG37,AI37:AK37,AN37:AO37,AS37:AT37,AV37:AW37,AZ37,BB37:BC37,BE37:BF37,BH37,BJ37,BL37:BN37,BP37,BR37:BS37))</f>
        <v>140</v>
      </c>
      <c r="G37" s="90">
        <f>IF(ISBLANK(Výsledky!$BF$3),"-",SUM(Q37,V37,X37,S37,AB37,AD37,AU37,BA37,BG37,BI37,BO37,BQ37,BU37))</f>
        <v>90</v>
      </c>
      <c r="H37" s="90" t="str">
        <f>IF(ISBLANK(Výsledky!$FG$3),"-",SUM(AF37,AH37,AM37,AP37,AR37,AX37))</f>
        <v>-</v>
      </c>
      <c r="I37" s="93" t="str">
        <f>IF(ISBLANK(Výsledky!$GW$3),"-",SUM(AL37,AQ37,AY37,BD37,BK37,BT37))</f>
        <v>-</v>
      </c>
      <c r="J37" s="95">
        <f>IF(ISBLANK(Výsledky!$I$3),"",Výsledky!I34)</f>
        <v>50</v>
      </c>
      <c r="K37" s="92">
        <f>IF(ISBLANK(Výsledky!$P$3),"",Výsledky!P34)</f>
        <v>20</v>
      </c>
      <c r="L37" s="92">
        <f>IF(ISBLANK(Výsledky!$W$3),"",Výsledky!W34)</f>
        <v>0</v>
      </c>
      <c r="M37" s="92">
        <f>IF(ISBLANK(Výsledky!$AD$3),"",Výsledky!AD34)</f>
        <v>20</v>
      </c>
      <c r="N37" s="92">
        <f>IF(ISBLANK(Výsledky!$AK$3),"",Výsledky!AK34)</f>
        <v>20</v>
      </c>
      <c r="O37" s="92">
        <f>IF(ISBLANK(Výsledky!$AR$3),"",Výsledky!AR34)</f>
        <v>20</v>
      </c>
      <c r="P37" s="92">
        <f>IF(ISBLANK(Výsledky!$AY$3),"",Výsledky!AY34)</f>
        <v>0</v>
      </c>
      <c r="Q37" s="92">
        <f>IF(ISBLANK(Výsledky!$BF$3),"",Výsledky!BF34)</f>
        <v>20</v>
      </c>
      <c r="R37" s="92" t="str">
        <f>IF(ISBLANK(Výsledky!$BM$3),"",Výsledky!BM34)</f>
        <v/>
      </c>
      <c r="S37" s="92">
        <f>IF(ISBLANK(Výsledky!$BT$3),"",Výsledky!BT34)</f>
        <v>50</v>
      </c>
      <c r="T37" s="92" t="str">
        <f>IF(ISBLANK(Výsledky!$CA$3),"",Výsledky!CA34)</f>
        <v/>
      </c>
      <c r="U37" s="92">
        <f>IF(ISBLANK(Výsledky!$CH$3),"",Výsledky!CH34)</f>
        <v>0</v>
      </c>
      <c r="V37" s="92">
        <f>IF(ISBLANK(Výsledky!$CO$3),"",Výsledky!CO34)</f>
        <v>20</v>
      </c>
      <c r="W37" s="92" t="str">
        <f>IF(ISBLANK(Výsledky!$CV$3),"",Výsledky!CV34)</f>
        <v>-</v>
      </c>
      <c r="X37" s="92" t="str">
        <f>IF(ISBLANK(Výsledky!$DC$3),"",Výsledky!DC34)</f>
        <v>-</v>
      </c>
      <c r="Y37" s="92">
        <f>IF(ISBLANK(Výsledky!$DJ$3),"",Výsledky!DJ34)</f>
        <v>40</v>
      </c>
      <c r="Z37" s="92">
        <f>IF(ISBLANK(Výsledky!$DQ$3),"",Výsledky!DQ34)</f>
        <v>20</v>
      </c>
      <c r="AA37" s="92">
        <f>IF(ISBLANK(Výsledky!$DX$3),"",Výsledky!DX34)</f>
        <v>0</v>
      </c>
      <c r="AB37" s="92" t="str">
        <f>IF(ISBLANK(Výsledky!$EE$3),"",Výsledky!EE34)</f>
        <v/>
      </c>
      <c r="AC37" s="92" t="str">
        <f>IF(ISBLANK(Výsledky!$EL$3),"",Výsledky!EL34)</f>
        <v/>
      </c>
      <c r="AD37" s="92" t="str">
        <f>IF(ISBLANK(Výsledky!$ES$3),"",Výsledky!ES34)</f>
        <v/>
      </c>
      <c r="AE37" s="92" t="str">
        <f>IF(ISBLANK(Výsledky!$EZ$3),"",Výsledky!EZ34)</f>
        <v/>
      </c>
      <c r="AF37" s="92" t="str">
        <f>IF(ISBLANK(Výsledky!$FG$3),"",Výsledky!FG34)</f>
        <v/>
      </c>
      <c r="AG37" s="92" t="str">
        <f>IF(ISBLANK(Výsledky!$FN$3),"",Výsledky!FN34)</f>
        <v/>
      </c>
      <c r="AH37" s="92" t="str">
        <f>IF(ISBLANK(Výsledky!$FU$3),"",Výsledky!FU34)</f>
        <v/>
      </c>
      <c r="AI37" s="92" t="str">
        <f>IF(ISBLANK(Výsledky!$GB$3),"",Výsledky!GB34)</f>
        <v/>
      </c>
      <c r="AJ37" s="92" t="str">
        <f>IF(ISBLANK(Výsledky!$GI$3),"",Výsledky!GI34)</f>
        <v/>
      </c>
      <c r="AK37" s="92" t="str">
        <f>IF(ISBLANK(Výsledky!$GP$3),"",Výsledky!GP34)</f>
        <v/>
      </c>
      <c r="AL37" s="92" t="str">
        <f>IF(ISBLANK(Výsledky!$GW$3),"",Výsledky!GW34)</f>
        <v/>
      </c>
      <c r="AM37" s="92" t="str">
        <f>IF(ISBLANK(Výsledky!$HD$3),"",Výsledky!HD34)</f>
        <v/>
      </c>
      <c r="AN37" s="92" t="str">
        <f>IF(ISBLANK(Výsledky!$HK$3),"",Výsledky!HK34)</f>
        <v/>
      </c>
      <c r="AO37" s="92" t="str">
        <f>IF(ISBLANK(Výsledky!$HR$3),"",Výsledky!HR34)</f>
        <v/>
      </c>
      <c r="AP37" s="92" t="str">
        <f>IF(ISBLANK(Výsledky!$HY$3),"",Výsledky!HY34)</f>
        <v/>
      </c>
      <c r="AQ37" s="92" t="str">
        <f>IF(ISBLANK(Výsledky!$IF$3),"",Výsledky!IF34)</f>
        <v/>
      </c>
      <c r="AR37" s="92" t="str">
        <f>IF(ISBLANK(Výsledky!$IM$3),"",Výsledky!IM34)</f>
        <v/>
      </c>
      <c r="AS37" s="92" t="str">
        <f>IF(ISBLANK(Výsledky!$IT$3),"",Výsledky!IT34)</f>
        <v/>
      </c>
      <c r="AT37" s="92" t="str">
        <f>IF(ISBLANK(Výsledky!$JA$3),"",Výsledky!JA34)</f>
        <v/>
      </c>
      <c r="AU37" s="92" t="str">
        <f>IF(ISBLANK(Výsledky!$JH$3),"",Výsledky!JH34)</f>
        <v/>
      </c>
      <c r="AV37" s="92" t="str">
        <f>IF(ISBLANK(Výsledky!$JO$3),"",Výsledky!JO34)</f>
        <v/>
      </c>
      <c r="AW37" s="92" t="str">
        <f>IF(ISBLANK(Výsledky!$JV$3),"",Výsledky!JV34)</f>
        <v/>
      </c>
      <c r="AX37" s="92" t="str">
        <f>IF(ISBLANK(Výsledky!$KC$3),"",Výsledky!KC34)</f>
        <v/>
      </c>
      <c r="AY37" s="92" t="str">
        <f>IF(ISBLANK(Výsledky!$KJ$3),"",Výsledky!KJ34)</f>
        <v/>
      </c>
      <c r="AZ37" s="92" t="str">
        <f>IF(ISBLANK(Výsledky!$KQ$3),"",Výsledky!KQ34)</f>
        <v/>
      </c>
      <c r="BA37" s="92" t="str">
        <f>IF(ISBLANK(Výsledky!$KX$3),"",Výsledky!KX34)</f>
        <v/>
      </c>
      <c r="BB37" s="92" t="str">
        <f>IF(ISBLANK(Výsledky!$LE$3),"",Výsledky!LE34)</f>
        <v/>
      </c>
      <c r="BC37" s="92" t="str">
        <f>IF(ISBLANK(Výsledky!$LL$3),"",Výsledky!LL34)</f>
        <v/>
      </c>
      <c r="BD37" s="92" t="str">
        <f>IF(ISBLANK(Výsledky!$LS$3),"",Výsledky!LS34)</f>
        <v/>
      </c>
      <c r="BE37" s="92" t="str">
        <f>IF(ISBLANK(Výsledky!$LZ$3),"",Výsledky!LZ34)</f>
        <v/>
      </c>
      <c r="BF37" s="92" t="str">
        <f>IF(ISBLANK(Výsledky!$MG$3),"",Výsledky!MG34)</f>
        <v/>
      </c>
      <c r="BG37" s="92" t="str">
        <f>IF(ISBLANK(Výsledky!$MN$3),"",Výsledky!MN34)</f>
        <v/>
      </c>
      <c r="BH37" s="92" t="str">
        <f>IF(ISBLANK(Výsledky!$MU$3),"",Výsledky!MU34)</f>
        <v/>
      </c>
      <c r="BI37" s="92" t="str">
        <f>IF(ISBLANK(Výsledky!$NB$3),"",Výsledky!NB34)</f>
        <v/>
      </c>
      <c r="BJ37" s="92" t="str">
        <f>IF(ISBLANK(Výsledky!$NI$3),"",Výsledky!NI34)</f>
        <v/>
      </c>
      <c r="BK37" s="92" t="str">
        <f>IF(ISBLANK(Výsledky!$NP$3),"",Výsledky!NP34)</f>
        <v/>
      </c>
      <c r="BL37" s="92" t="str">
        <f>IF(ISBLANK(Výsledky!$NW$3),"",Výsledky!NW34)</f>
        <v/>
      </c>
      <c r="BM37" s="92" t="str">
        <f>IF(ISBLANK(Výsledky!$OD$3),"",Výsledky!OD34)</f>
        <v/>
      </c>
      <c r="BN37" s="92" t="str">
        <f>IF(ISBLANK(Výsledky!$OK$3),"",Výsledky!OK34)</f>
        <v/>
      </c>
      <c r="BO37" s="92" t="str">
        <f>IF(ISBLANK(Výsledky!$OR$3),"",Výsledky!OR34)</f>
        <v/>
      </c>
      <c r="BP37" s="92" t="str">
        <f>IF(ISBLANK(Výsledky!$OY$3),"",Výsledky!OY34)</f>
        <v/>
      </c>
      <c r="BQ37" s="92" t="str">
        <f>IF(ISBLANK(Výsledky!$PF$3),"",Výsledky!PF34)</f>
        <v/>
      </c>
      <c r="BR37" s="92" t="str">
        <f>IF(ISBLANK(Výsledky!$PM$3),"",Výsledky!PM34)</f>
        <v/>
      </c>
      <c r="BS37" s="92" t="str">
        <f>IF(ISBLANK(Výsledky!$PT$3),"",Výsledky!PT34)</f>
        <v/>
      </c>
      <c r="BT37" s="92" t="str">
        <f>IF(ISBLANK(Výsledky!$QA$3),"",Výsledky!QA34)</f>
        <v/>
      </c>
      <c r="BU37" s="96" t="str">
        <f>IF(ISBLANK(Výsledky!$QH$3),"",Výsledky!QH34)</f>
        <v/>
      </c>
      <c r="BV37" s="8"/>
      <c r="BW37" s="11"/>
      <c r="BX37" s="12" t="str">
        <f>IF(Tipy!B40="","",Tipy!B40)</f>
        <v>MajkLFC</v>
      </c>
      <c r="BY37" s="10">
        <f t="shared" si="1"/>
        <v>36</v>
      </c>
      <c r="BZ37" s="10">
        <f t="shared" si="2"/>
        <v>43</v>
      </c>
      <c r="CA37" s="10">
        <f t="shared" si="3"/>
        <v>46</v>
      </c>
      <c r="CB37" s="10">
        <f t="shared" si="4"/>
        <v>56</v>
      </c>
      <c r="CC37" s="10">
        <f t="shared" si="5"/>
        <v>38</v>
      </c>
      <c r="CD37" s="10">
        <f t="shared" si="6"/>
        <v>44</v>
      </c>
      <c r="CE37" s="10">
        <f t="shared" si="7"/>
        <v>45</v>
      </c>
      <c r="CF37" s="10">
        <f t="shared" si="8"/>
        <v>46</v>
      </c>
      <c r="CG37" s="10" t="e">
        <f t="shared" si="9"/>
        <v>#N/A</v>
      </c>
      <c r="CH37" s="10" t="e">
        <f t="shared" si="10"/>
        <v>#N/A</v>
      </c>
      <c r="CI37" s="10" t="e">
        <f t="shared" si="11"/>
        <v>#N/A</v>
      </c>
      <c r="CJ37" s="10" t="e">
        <f t="shared" si="12"/>
        <v>#N/A</v>
      </c>
      <c r="CK37" s="10" t="e">
        <f t="shared" si="13"/>
        <v>#N/A</v>
      </c>
      <c r="CL37" s="10" t="e">
        <f t="shared" si="14"/>
        <v>#N/A</v>
      </c>
      <c r="CM37" s="10" t="e">
        <f t="shared" si="15"/>
        <v>#N/A</v>
      </c>
      <c r="CN37" s="10" t="e">
        <f t="shared" si="16"/>
        <v>#N/A</v>
      </c>
      <c r="CO37" s="10" t="e">
        <f t="shared" si="17"/>
        <v>#N/A</v>
      </c>
      <c r="CP37" s="10" t="e">
        <f t="shared" si="18"/>
        <v>#N/A</v>
      </c>
      <c r="CQ37" s="10" t="e">
        <f t="shared" si="19"/>
        <v>#N/A</v>
      </c>
      <c r="CR37" s="10" t="e">
        <f t="shared" si="20"/>
        <v>#N/A</v>
      </c>
      <c r="CS37" s="10" t="e">
        <f t="shared" si="21"/>
        <v>#N/A</v>
      </c>
      <c r="CT37" s="10" t="e">
        <f t="shared" si="22"/>
        <v>#N/A</v>
      </c>
      <c r="CU37" s="10" t="e">
        <f t="shared" si="23"/>
        <v>#N/A</v>
      </c>
      <c r="CV37" s="10" t="e">
        <f t="shared" si="24"/>
        <v>#N/A</v>
      </c>
      <c r="CW37" s="10" t="e">
        <f t="shared" si="25"/>
        <v>#N/A</v>
      </c>
      <c r="CX37" s="10" t="e">
        <f t="shared" si="26"/>
        <v>#N/A</v>
      </c>
      <c r="CY37" s="10" t="e">
        <f t="shared" si="27"/>
        <v>#N/A</v>
      </c>
      <c r="CZ37" s="10" t="e">
        <f t="shared" si="28"/>
        <v>#N/A</v>
      </c>
      <c r="DA37" s="10" t="e">
        <f t="shared" si="29"/>
        <v>#N/A</v>
      </c>
      <c r="DB37" s="10" t="e">
        <f t="shared" si="30"/>
        <v>#N/A</v>
      </c>
      <c r="DC37" s="10" t="e">
        <f t="shared" si="31"/>
        <v>#N/A</v>
      </c>
      <c r="DD37" s="10" t="e">
        <f t="shared" si="32"/>
        <v>#N/A</v>
      </c>
      <c r="DE37" s="10" t="e">
        <f t="shared" si="33"/>
        <v>#N/A</v>
      </c>
      <c r="DF37" s="10" t="e">
        <f t="shared" si="34"/>
        <v>#N/A</v>
      </c>
      <c r="DG37" s="10" t="e">
        <f t="shared" si="35"/>
        <v>#N/A</v>
      </c>
      <c r="DH37" s="10" t="e">
        <f t="shared" si="36"/>
        <v>#N/A</v>
      </c>
      <c r="DI37" s="10" t="e">
        <f t="shared" si="37"/>
        <v>#N/A</v>
      </c>
      <c r="DJ37" s="10" t="e">
        <f t="shared" si="38"/>
        <v>#N/A</v>
      </c>
      <c r="DK37" s="10" t="e">
        <f t="shared" si="39"/>
        <v>#N/A</v>
      </c>
      <c r="DL37" s="10" t="e">
        <f t="shared" si="40"/>
        <v>#N/A</v>
      </c>
      <c r="DM37" s="10" t="e">
        <f t="shared" si="41"/>
        <v>#N/A</v>
      </c>
      <c r="DN37" s="10" t="e">
        <f t="shared" si="42"/>
        <v>#N/A</v>
      </c>
      <c r="DO37" s="10" t="e">
        <f t="shared" si="43"/>
        <v>#N/A</v>
      </c>
      <c r="DP37" s="10" t="e">
        <f t="shared" si="44"/>
        <v>#N/A</v>
      </c>
      <c r="DQ37" s="10" t="e">
        <f t="shared" si="45"/>
        <v>#N/A</v>
      </c>
      <c r="DR37" s="10" t="e">
        <f t="shared" si="46"/>
        <v>#N/A</v>
      </c>
      <c r="DS37" s="10" t="e">
        <f t="shared" si="47"/>
        <v>#N/A</v>
      </c>
      <c r="DT37" s="10" t="e">
        <f t="shared" si="48"/>
        <v>#N/A</v>
      </c>
      <c r="DU37" s="10" t="e">
        <f t="shared" si="49"/>
        <v>#N/A</v>
      </c>
      <c r="DV37" s="10" t="e">
        <f t="shared" si="50"/>
        <v>#N/A</v>
      </c>
      <c r="DW37" s="10" t="e">
        <f t="shared" si="51"/>
        <v>#N/A</v>
      </c>
      <c r="DX37" s="10" t="e">
        <f t="shared" si="52"/>
        <v>#N/A</v>
      </c>
      <c r="DY37" s="10" t="e">
        <f t="shared" si="53"/>
        <v>#N/A</v>
      </c>
      <c r="DZ37" s="10" t="e">
        <f t="shared" si="54"/>
        <v>#N/A</v>
      </c>
      <c r="EA37" s="10" t="e">
        <f t="shared" si="55"/>
        <v>#N/A</v>
      </c>
      <c r="EB37" s="10" t="e">
        <f t="shared" si="56"/>
        <v>#N/A</v>
      </c>
      <c r="EC37" s="10" t="e">
        <f t="shared" si="57"/>
        <v>#N/A</v>
      </c>
      <c r="ED37" s="10" t="e">
        <f t="shared" si="58"/>
        <v>#N/A</v>
      </c>
      <c r="EE37" s="10" t="e">
        <f t="shared" si="59"/>
        <v>#N/A</v>
      </c>
      <c r="EF37" s="10" t="e">
        <f t="shared" si="60"/>
        <v>#N/A</v>
      </c>
      <c r="EG37" s="10" t="e">
        <f t="shared" si="61"/>
        <v>#N/A</v>
      </c>
      <c r="EH37" s="10" t="e">
        <f t="shared" si="62"/>
        <v>#N/A</v>
      </c>
      <c r="EI37" s="10" t="e">
        <f t="shared" si="63"/>
        <v>#N/A</v>
      </c>
      <c r="EJ37" s="10" t="e">
        <f t="shared" si="64"/>
        <v>#N/A</v>
      </c>
    </row>
    <row r="38" spans="1:140" ht="15" x14ac:dyDescent="0.2">
      <c r="A38" s="1"/>
      <c r="B38" s="118" t="s">
        <v>128</v>
      </c>
      <c r="C38" s="114">
        <f>Tipy!A21</f>
        <v>31</v>
      </c>
      <c r="D38" s="109" t="str">
        <f>IF(Tipy!B21="","",Tipy!B21)</f>
        <v>Feri</v>
      </c>
      <c r="E38" s="110">
        <f t="shared" si="65"/>
        <v>280</v>
      </c>
      <c r="F38" s="105">
        <f>IF(ISBLANK(Výsledky!$I$3),"-",SUM(K38:P38,R38,T38:U38,W38,Y38:AA38,AC38,AE38,AG38,AI38:AK38,AN38:AO38,AS38:AT38,AV38:AW38,AZ38,BB38:BC38,BE38:BF38,BH38,BJ38,BL38:BN38,BP38,BR38:BS38))</f>
        <v>120</v>
      </c>
      <c r="G38" s="90">
        <f>IF(ISBLANK(Výsledky!$BF$3),"-",SUM(Q38,V38,X38,S38,AB38,AD38,AU38,BA38,BG38,BI38,BO38,BQ38,BU38))</f>
        <v>110</v>
      </c>
      <c r="H38" s="90" t="str">
        <f>IF(ISBLANK(Výsledky!$FG$3),"-",SUM(AF38,AH38,AM38,AP38,AR38,AX38))</f>
        <v>-</v>
      </c>
      <c r="I38" s="93" t="str">
        <f>IF(ISBLANK(Výsledky!$GW$3),"-",SUM(AL38,AQ38,AY38,BD38,BK38,BT38))</f>
        <v>-</v>
      </c>
      <c r="J38" s="95">
        <f>IF(ISBLANK(Výsledky!$I$3),"",Výsledky!I27)</f>
        <v>50</v>
      </c>
      <c r="K38" s="92">
        <f>IF(ISBLANK(Výsledky!$P$3),"",Výsledky!P27)</f>
        <v>20</v>
      </c>
      <c r="L38" s="92">
        <f>IF(ISBLANK(Výsledky!$W$3),"",Výsledky!W27)</f>
        <v>0</v>
      </c>
      <c r="M38" s="92" t="str">
        <f>IF(ISBLANK(Výsledky!$AD$3),"",Výsledky!AD27)</f>
        <v>-</v>
      </c>
      <c r="N38" s="92">
        <f>IF(ISBLANK(Výsledky!$AK$3),"",Výsledky!AK27)</f>
        <v>20</v>
      </c>
      <c r="O38" s="92">
        <f>IF(ISBLANK(Výsledky!$AR$3),"",Výsledky!AR27)</f>
        <v>30</v>
      </c>
      <c r="P38" s="92">
        <f>IF(ISBLANK(Výsledky!$AY$3),"",Výsledky!AY27)</f>
        <v>0</v>
      </c>
      <c r="Q38" s="92">
        <f>IF(ISBLANK(Výsledky!$BF$3),"",Výsledky!BF27)</f>
        <v>0</v>
      </c>
      <c r="R38" s="92" t="str">
        <f>IF(ISBLANK(Výsledky!$BM$3),"",Výsledky!BM27)</f>
        <v/>
      </c>
      <c r="S38" s="92">
        <f>IF(ISBLANK(Výsledky!$BT$3),"",Výsledky!BT27)</f>
        <v>20</v>
      </c>
      <c r="T38" s="92" t="str">
        <f>IF(ISBLANK(Výsledky!$CA$3),"",Výsledky!CA27)</f>
        <v/>
      </c>
      <c r="U38" s="92">
        <f>IF(ISBLANK(Výsledky!$CH$3),"",Výsledky!CH27)</f>
        <v>0</v>
      </c>
      <c r="V38" s="92">
        <f>IF(ISBLANK(Výsledky!$CO$3),"",Výsledky!CO27)</f>
        <v>50</v>
      </c>
      <c r="W38" s="92">
        <f>IF(ISBLANK(Výsledky!$CV$3),"",Výsledky!CV27)</f>
        <v>20</v>
      </c>
      <c r="X38" s="92">
        <f>IF(ISBLANK(Výsledky!$DC$3),"",Výsledky!DC27)</f>
        <v>40</v>
      </c>
      <c r="Y38" s="92">
        <f>IF(ISBLANK(Výsledky!$DJ$3),"",Výsledky!DJ27)</f>
        <v>10</v>
      </c>
      <c r="Z38" s="92">
        <f>IF(ISBLANK(Výsledky!$DQ$3),"",Výsledky!DQ27)</f>
        <v>20</v>
      </c>
      <c r="AA38" s="92">
        <f>IF(ISBLANK(Výsledky!$DX$3),"",Výsledky!DX27)</f>
        <v>0</v>
      </c>
      <c r="AB38" s="92" t="str">
        <f>IF(ISBLANK(Výsledky!$EE$3),"",Výsledky!EE27)</f>
        <v/>
      </c>
      <c r="AC38" s="92" t="str">
        <f>IF(ISBLANK(Výsledky!$EL$3),"",Výsledky!EL27)</f>
        <v/>
      </c>
      <c r="AD38" s="92" t="str">
        <f>IF(ISBLANK(Výsledky!$ES$3),"",Výsledky!ES27)</f>
        <v/>
      </c>
      <c r="AE38" s="92" t="str">
        <f>IF(ISBLANK(Výsledky!$EZ$3),"",Výsledky!EZ27)</f>
        <v/>
      </c>
      <c r="AF38" s="92" t="str">
        <f>IF(ISBLANK(Výsledky!$FG$3),"",Výsledky!FG27)</f>
        <v/>
      </c>
      <c r="AG38" s="92" t="str">
        <f>IF(ISBLANK(Výsledky!$FN$3),"",Výsledky!FN27)</f>
        <v/>
      </c>
      <c r="AH38" s="92" t="str">
        <f>IF(ISBLANK(Výsledky!$FU$3),"",Výsledky!FU27)</f>
        <v/>
      </c>
      <c r="AI38" s="92" t="str">
        <f>IF(ISBLANK(Výsledky!$GB$3),"",Výsledky!GB27)</f>
        <v/>
      </c>
      <c r="AJ38" s="92" t="str">
        <f>IF(ISBLANK(Výsledky!$GI$3),"",Výsledky!GI27)</f>
        <v/>
      </c>
      <c r="AK38" s="92" t="str">
        <f>IF(ISBLANK(Výsledky!$GP$3),"",Výsledky!GP27)</f>
        <v/>
      </c>
      <c r="AL38" s="92" t="str">
        <f>IF(ISBLANK(Výsledky!$GW$3),"",Výsledky!GW27)</f>
        <v/>
      </c>
      <c r="AM38" s="92" t="str">
        <f>IF(ISBLANK(Výsledky!$HD$3),"",Výsledky!HD27)</f>
        <v/>
      </c>
      <c r="AN38" s="92" t="str">
        <f>IF(ISBLANK(Výsledky!$HK$3),"",Výsledky!HK27)</f>
        <v/>
      </c>
      <c r="AO38" s="92" t="str">
        <f>IF(ISBLANK(Výsledky!$HR$3),"",Výsledky!HR27)</f>
        <v/>
      </c>
      <c r="AP38" s="92" t="str">
        <f>IF(ISBLANK(Výsledky!$HY$3),"",Výsledky!HY27)</f>
        <v/>
      </c>
      <c r="AQ38" s="92" t="str">
        <f>IF(ISBLANK(Výsledky!$IF$3),"",Výsledky!IF27)</f>
        <v/>
      </c>
      <c r="AR38" s="92" t="str">
        <f>IF(ISBLANK(Výsledky!$IM$3),"",Výsledky!IM27)</f>
        <v/>
      </c>
      <c r="AS38" s="92" t="str">
        <f>IF(ISBLANK(Výsledky!$IT$3),"",Výsledky!IT27)</f>
        <v/>
      </c>
      <c r="AT38" s="92" t="str">
        <f>IF(ISBLANK(Výsledky!$JA$3),"",Výsledky!JA27)</f>
        <v/>
      </c>
      <c r="AU38" s="92" t="str">
        <f>IF(ISBLANK(Výsledky!$JH$3),"",Výsledky!JH27)</f>
        <v/>
      </c>
      <c r="AV38" s="92" t="str">
        <f>IF(ISBLANK(Výsledky!$JO$3),"",Výsledky!JO27)</f>
        <v/>
      </c>
      <c r="AW38" s="92" t="str">
        <f>IF(ISBLANK(Výsledky!$JV$3),"",Výsledky!JV27)</f>
        <v/>
      </c>
      <c r="AX38" s="92" t="str">
        <f>IF(ISBLANK(Výsledky!$KC$3),"",Výsledky!KC27)</f>
        <v/>
      </c>
      <c r="AY38" s="92" t="str">
        <f>IF(ISBLANK(Výsledky!$KJ$3),"",Výsledky!KJ27)</f>
        <v/>
      </c>
      <c r="AZ38" s="92" t="str">
        <f>IF(ISBLANK(Výsledky!$KQ$3),"",Výsledky!KQ27)</f>
        <v/>
      </c>
      <c r="BA38" s="92" t="str">
        <f>IF(ISBLANK(Výsledky!$KX$3),"",Výsledky!KX27)</f>
        <v/>
      </c>
      <c r="BB38" s="92" t="str">
        <f>IF(ISBLANK(Výsledky!$LE$3),"",Výsledky!LE27)</f>
        <v/>
      </c>
      <c r="BC38" s="92" t="str">
        <f>IF(ISBLANK(Výsledky!$LL$3),"",Výsledky!LL27)</f>
        <v/>
      </c>
      <c r="BD38" s="92" t="str">
        <f>IF(ISBLANK(Výsledky!$LS$3),"",Výsledky!LS27)</f>
        <v/>
      </c>
      <c r="BE38" s="92" t="str">
        <f>IF(ISBLANK(Výsledky!$LZ$3),"",Výsledky!LZ27)</f>
        <v/>
      </c>
      <c r="BF38" s="92" t="str">
        <f>IF(ISBLANK(Výsledky!$MG$3),"",Výsledky!MG27)</f>
        <v/>
      </c>
      <c r="BG38" s="92" t="str">
        <f>IF(ISBLANK(Výsledky!$MN$3),"",Výsledky!MN27)</f>
        <v/>
      </c>
      <c r="BH38" s="92" t="str">
        <f>IF(ISBLANK(Výsledky!$MU$3),"",Výsledky!MU27)</f>
        <v/>
      </c>
      <c r="BI38" s="92" t="str">
        <f>IF(ISBLANK(Výsledky!$NB$3),"",Výsledky!NB27)</f>
        <v/>
      </c>
      <c r="BJ38" s="92" t="str">
        <f>IF(ISBLANK(Výsledky!$NI$3),"",Výsledky!NI27)</f>
        <v/>
      </c>
      <c r="BK38" s="92" t="str">
        <f>IF(ISBLANK(Výsledky!$NP$3),"",Výsledky!NP27)</f>
        <v/>
      </c>
      <c r="BL38" s="92" t="str">
        <f>IF(ISBLANK(Výsledky!$NW$3),"",Výsledky!NW27)</f>
        <v/>
      </c>
      <c r="BM38" s="92" t="str">
        <f>IF(ISBLANK(Výsledky!$OD$3),"",Výsledky!OD27)</f>
        <v/>
      </c>
      <c r="BN38" s="92" t="str">
        <f>IF(ISBLANK(Výsledky!$OK$3),"",Výsledky!OK27)</f>
        <v/>
      </c>
      <c r="BO38" s="92" t="str">
        <f>IF(ISBLANK(Výsledky!$OR$3),"",Výsledky!OR27)</f>
        <v/>
      </c>
      <c r="BP38" s="92" t="str">
        <f>IF(ISBLANK(Výsledky!$OY$3),"",Výsledky!OY27)</f>
        <v/>
      </c>
      <c r="BQ38" s="92" t="str">
        <f>IF(ISBLANK(Výsledky!$PF$3),"",Výsledky!PF27)</f>
        <v/>
      </c>
      <c r="BR38" s="92" t="str">
        <f>IF(ISBLANK(Výsledky!$PM$3),"",Výsledky!PM27)</f>
        <v/>
      </c>
      <c r="BS38" s="92" t="str">
        <f>IF(ISBLANK(Výsledky!$PT$3),"",Výsledky!PT27)</f>
        <v/>
      </c>
      <c r="BT38" s="92" t="str">
        <f>IF(ISBLANK(Výsledky!$QA$3),"",Výsledky!QA27)</f>
        <v/>
      </c>
      <c r="BU38" s="96" t="str">
        <f>IF(ISBLANK(Výsledky!$QH$3),"",Výsledky!QH27)</f>
        <v/>
      </c>
      <c r="BV38" s="8"/>
      <c r="BW38" s="11"/>
      <c r="BX38" s="12" t="str">
        <f>IF(Tipy!B41="","",Tipy!B41)</f>
        <v>Marek</v>
      </c>
      <c r="BY38" s="10">
        <f t="shared" si="1"/>
        <v>68</v>
      </c>
      <c r="BZ38" s="10">
        <f t="shared" si="2"/>
        <v>55</v>
      </c>
      <c r="CA38" s="10">
        <f t="shared" si="3"/>
        <v>58</v>
      </c>
      <c r="CB38" s="10">
        <f t="shared" si="4"/>
        <v>42</v>
      </c>
      <c r="CC38" s="10">
        <f t="shared" si="5"/>
        <v>45</v>
      </c>
      <c r="CD38" s="10">
        <f t="shared" si="6"/>
        <v>19</v>
      </c>
      <c r="CE38" s="10">
        <f t="shared" si="7"/>
        <v>10</v>
      </c>
      <c r="CF38" s="10">
        <f t="shared" si="8"/>
        <v>12</v>
      </c>
      <c r="CG38" s="10" t="e">
        <f t="shared" si="9"/>
        <v>#N/A</v>
      </c>
      <c r="CH38" s="10" t="e">
        <f t="shared" si="10"/>
        <v>#N/A</v>
      </c>
      <c r="CI38" s="10" t="e">
        <f t="shared" si="11"/>
        <v>#N/A</v>
      </c>
      <c r="CJ38" s="10" t="e">
        <f t="shared" si="12"/>
        <v>#N/A</v>
      </c>
      <c r="CK38" s="10" t="e">
        <f t="shared" si="13"/>
        <v>#N/A</v>
      </c>
      <c r="CL38" s="10" t="e">
        <f t="shared" si="14"/>
        <v>#N/A</v>
      </c>
      <c r="CM38" s="10" t="e">
        <f t="shared" si="15"/>
        <v>#N/A</v>
      </c>
      <c r="CN38" s="10" t="e">
        <f t="shared" si="16"/>
        <v>#N/A</v>
      </c>
      <c r="CO38" s="10" t="e">
        <f t="shared" si="17"/>
        <v>#N/A</v>
      </c>
      <c r="CP38" s="10" t="e">
        <f t="shared" si="18"/>
        <v>#N/A</v>
      </c>
      <c r="CQ38" s="10" t="e">
        <f t="shared" si="19"/>
        <v>#N/A</v>
      </c>
      <c r="CR38" s="10" t="e">
        <f t="shared" si="20"/>
        <v>#N/A</v>
      </c>
      <c r="CS38" s="10" t="e">
        <f t="shared" si="21"/>
        <v>#N/A</v>
      </c>
      <c r="CT38" s="10" t="e">
        <f t="shared" si="22"/>
        <v>#N/A</v>
      </c>
      <c r="CU38" s="10" t="e">
        <f t="shared" si="23"/>
        <v>#N/A</v>
      </c>
      <c r="CV38" s="10" t="e">
        <f t="shared" si="24"/>
        <v>#N/A</v>
      </c>
      <c r="CW38" s="10" t="e">
        <f t="shared" si="25"/>
        <v>#N/A</v>
      </c>
      <c r="CX38" s="10" t="e">
        <f t="shared" si="26"/>
        <v>#N/A</v>
      </c>
      <c r="CY38" s="10" t="e">
        <f t="shared" si="27"/>
        <v>#N/A</v>
      </c>
      <c r="CZ38" s="10" t="e">
        <f t="shared" si="28"/>
        <v>#N/A</v>
      </c>
      <c r="DA38" s="10" t="e">
        <f t="shared" si="29"/>
        <v>#N/A</v>
      </c>
      <c r="DB38" s="10" t="e">
        <f t="shared" si="30"/>
        <v>#N/A</v>
      </c>
      <c r="DC38" s="10" t="e">
        <f t="shared" si="31"/>
        <v>#N/A</v>
      </c>
      <c r="DD38" s="10" t="e">
        <f t="shared" si="32"/>
        <v>#N/A</v>
      </c>
      <c r="DE38" s="10" t="e">
        <f t="shared" si="33"/>
        <v>#N/A</v>
      </c>
      <c r="DF38" s="10" t="e">
        <f t="shared" si="34"/>
        <v>#N/A</v>
      </c>
      <c r="DG38" s="10" t="e">
        <f t="shared" si="35"/>
        <v>#N/A</v>
      </c>
      <c r="DH38" s="10" t="e">
        <f t="shared" si="36"/>
        <v>#N/A</v>
      </c>
      <c r="DI38" s="10" t="e">
        <f t="shared" si="37"/>
        <v>#N/A</v>
      </c>
      <c r="DJ38" s="10" t="e">
        <f t="shared" si="38"/>
        <v>#N/A</v>
      </c>
      <c r="DK38" s="10" t="e">
        <f t="shared" si="39"/>
        <v>#N/A</v>
      </c>
      <c r="DL38" s="10" t="e">
        <f t="shared" si="40"/>
        <v>#N/A</v>
      </c>
      <c r="DM38" s="10" t="e">
        <f t="shared" si="41"/>
        <v>#N/A</v>
      </c>
      <c r="DN38" s="10" t="e">
        <f t="shared" si="42"/>
        <v>#N/A</v>
      </c>
      <c r="DO38" s="10" t="e">
        <f t="shared" si="43"/>
        <v>#N/A</v>
      </c>
      <c r="DP38" s="10" t="e">
        <f t="shared" si="44"/>
        <v>#N/A</v>
      </c>
      <c r="DQ38" s="10" t="e">
        <f t="shared" si="45"/>
        <v>#N/A</v>
      </c>
      <c r="DR38" s="10" t="e">
        <f t="shared" si="46"/>
        <v>#N/A</v>
      </c>
      <c r="DS38" s="10" t="e">
        <f t="shared" si="47"/>
        <v>#N/A</v>
      </c>
      <c r="DT38" s="10" t="e">
        <f t="shared" si="48"/>
        <v>#N/A</v>
      </c>
      <c r="DU38" s="10" t="e">
        <f t="shared" si="49"/>
        <v>#N/A</v>
      </c>
      <c r="DV38" s="10" t="e">
        <f t="shared" si="50"/>
        <v>#N/A</v>
      </c>
      <c r="DW38" s="10" t="e">
        <f t="shared" si="51"/>
        <v>#N/A</v>
      </c>
      <c r="DX38" s="10" t="e">
        <f t="shared" si="52"/>
        <v>#N/A</v>
      </c>
      <c r="DY38" s="10" t="e">
        <f t="shared" si="53"/>
        <v>#N/A</v>
      </c>
      <c r="DZ38" s="10" t="e">
        <f t="shared" si="54"/>
        <v>#N/A</v>
      </c>
      <c r="EA38" s="10" t="e">
        <f t="shared" si="55"/>
        <v>#N/A</v>
      </c>
      <c r="EB38" s="10" t="e">
        <f t="shared" si="56"/>
        <v>#N/A</v>
      </c>
      <c r="EC38" s="10" t="e">
        <f t="shared" si="57"/>
        <v>#N/A</v>
      </c>
      <c r="ED38" s="10" t="e">
        <f t="shared" si="58"/>
        <v>#N/A</v>
      </c>
      <c r="EE38" s="10" t="e">
        <f t="shared" si="59"/>
        <v>#N/A</v>
      </c>
      <c r="EF38" s="10" t="e">
        <f t="shared" si="60"/>
        <v>#N/A</v>
      </c>
      <c r="EG38" s="10" t="e">
        <f t="shared" si="61"/>
        <v>#N/A</v>
      </c>
      <c r="EH38" s="10" t="e">
        <f t="shared" si="62"/>
        <v>#N/A</v>
      </c>
      <c r="EI38" s="10" t="e">
        <f t="shared" si="63"/>
        <v>#N/A</v>
      </c>
      <c r="EJ38" s="10" t="e">
        <f t="shared" si="64"/>
        <v>#N/A</v>
      </c>
    </row>
    <row r="39" spans="1:140" ht="15" x14ac:dyDescent="0.2">
      <c r="A39" s="1"/>
      <c r="B39" s="118" t="s">
        <v>129</v>
      </c>
      <c r="C39" s="114">
        <f>Tipy!A71</f>
        <v>38</v>
      </c>
      <c r="D39" s="109" t="str">
        <f>IF(Tipy!B71="","",Tipy!B71)</f>
        <v>Stanley15</v>
      </c>
      <c r="E39" s="110">
        <f t="shared" si="65"/>
        <v>280</v>
      </c>
      <c r="F39" s="105">
        <f>IF(ISBLANK(Výsledky!$I$3),"-",SUM(K39:P39,R39,T39:U39,W39,Y39:AA39,AC39,AE39,AG39,AI39:AK39,AN39:AO39,AS39:AT39,AV39:AW39,AZ39,BB39:BC39,BE39:BF39,BH39,BJ39,BL39:BN39,BP39,BR39:BS39))</f>
        <v>150</v>
      </c>
      <c r="G39" s="90">
        <f>IF(ISBLANK(Výsledky!$BF$3),"-",SUM(Q39,V39,X39,S39,AB39,AD39,AU39,BA39,BG39,BI39,BO39,BQ39,BU39))</f>
        <v>90</v>
      </c>
      <c r="H39" s="90" t="str">
        <f>IF(ISBLANK(Výsledky!$FG$3),"-",SUM(AF39,AH39,AM39,AP39,AR39,AX39))</f>
        <v>-</v>
      </c>
      <c r="I39" s="93" t="str">
        <f>IF(ISBLANK(Výsledky!$GW$3),"-",SUM(AL39,AQ39,AY39,BD39,BK39,BT39))</f>
        <v>-</v>
      </c>
      <c r="J39" s="95">
        <f>IF(ISBLANK(Výsledky!$I$3),"",Výsledky!I77)</f>
        <v>40</v>
      </c>
      <c r="K39" s="92">
        <f>IF(ISBLANK(Výsledky!$P$3),"",Výsledky!P77)</f>
        <v>20</v>
      </c>
      <c r="L39" s="92">
        <f>IF(ISBLANK(Výsledky!$W$3),"",Výsledky!W77)</f>
        <v>0</v>
      </c>
      <c r="M39" s="92">
        <f>IF(ISBLANK(Výsledky!$AD$3),"",Výsledky!AD77)</f>
        <v>20</v>
      </c>
      <c r="N39" s="92">
        <f>IF(ISBLANK(Výsledky!$AK$3),"",Výsledky!AK77)</f>
        <v>20</v>
      </c>
      <c r="O39" s="92" t="str">
        <f>IF(ISBLANK(Výsledky!$AR$3),"",Výsledky!AR77)</f>
        <v>-</v>
      </c>
      <c r="P39" s="92">
        <f>IF(ISBLANK(Výsledky!$AY$3),"",Výsledky!AY77)</f>
        <v>0</v>
      </c>
      <c r="Q39" s="92">
        <f>IF(ISBLANK(Výsledky!$BF$3),"",Výsledky!BF77)</f>
        <v>0</v>
      </c>
      <c r="R39" s="92" t="str">
        <f>IF(ISBLANK(Výsledky!$BM$3),"",Výsledky!BM77)</f>
        <v/>
      </c>
      <c r="S39" s="92">
        <f>IF(ISBLANK(Výsledky!$BT$3),"",Výsledky!BT77)</f>
        <v>30</v>
      </c>
      <c r="T39" s="92" t="str">
        <f>IF(ISBLANK(Výsledky!$CA$3),"",Výsledky!CA77)</f>
        <v/>
      </c>
      <c r="U39" s="92">
        <f>IF(ISBLANK(Výsledky!$CH$3),"",Výsledky!CH77)</f>
        <v>0</v>
      </c>
      <c r="V39" s="92">
        <f>IF(ISBLANK(Výsledky!$CO$3),"",Výsledky!CO77)</f>
        <v>20</v>
      </c>
      <c r="W39" s="92">
        <f>IF(ISBLANK(Výsledky!$CV$3),"",Výsledky!CV77)</f>
        <v>20</v>
      </c>
      <c r="X39" s="92">
        <f>IF(ISBLANK(Výsledky!$DC$3),"",Výsledky!DC77)</f>
        <v>40</v>
      </c>
      <c r="Y39" s="92">
        <f>IF(ISBLANK(Výsledky!$DJ$3),"",Výsledky!DJ77)</f>
        <v>20</v>
      </c>
      <c r="Z39" s="92">
        <f>IF(ISBLANK(Výsledky!$DQ$3),"",Výsledky!DQ77)</f>
        <v>50</v>
      </c>
      <c r="AA39" s="92">
        <f>IF(ISBLANK(Výsledky!$DX$3),"",Výsledky!DX77)</f>
        <v>0</v>
      </c>
      <c r="AB39" s="92" t="str">
        <f>IF(ISBLANK(Výsledky!$EE$3),"",Výsledky!EE77)</f>
        <v/>
      </c>
      <c r="AC39" s="92" t="str">
        <f>IF(ISBLANK(Výsledky!$EL$3),"",Výsledky!EL77)</f>
        <v/>
      </c>
      <c r="AD39" s="92" t="str">
        <f>IF(ISBLANK(Výsledky!$ES$3),"",Výsledky!ES77)</f>
        <v/>
      </c>
      <c r="AE39" s="92" t="str">
        <f>IF(ISBLANK(Výsledky!$EZ$3),"",Výsledky!EZ77)</f>
        <v/>
      </c>
      <c r="AF39" s="92" t="str">
        <f>IF(ISBLANK(Výsledky!$FG$3),"",Výsledky!FG77)</f>
        <v/>
      </c>
      <c r="AG39" s="92" t="str">
        <f>IF(ISBLANK(Výsledky!$FN$3),"",Výsledky!FN77)</f>
        <v/>
      </c>
      <c r="AH39" s="92" t="str">
        <f>IF(ISBLANK(Výsledky!$FU$3),"",Výsledky!FU77)</f>
        <v/>
      </c>
      <c r="AI39" s="92" t="str">
        <f>IF(ISBLANK(Výsledky!$GB$3),"",Výsledky!GB77)</f>
        <v/>
      </c>
      <c r="AJ39" s="92" t="str">
        <f>IF(ISBLANK(Výsledky!$GI$3),"",Výsledky!GI77)</f>
        <v/>
      </c>
      <c r="AK39" s="92" t="str">
        <f>IF(ISBLANK(Výsledky!$GP$3),"",Výsledky!GP77)</f>
        <v/>
      </c>
      <c r="AL39" s="92" t="str">
        <f>IF(ISBLANK(Výsledky!$GW$3),"",Výsledky!GW77)</f>
        <v/>
      </c>
      <c r="AM39" s="92" t="str">
        <f>IF(ISBLANK(Výsledky!$HD$3),"",Výsledky!HD77)</f>
        <v/>
      </c>
      <c r="AN39" s="92" t="str">
        <f>IF(ISBLANK(Výsledky!$HK$3),"",Výsledky!HK77)</f>
        <v/>
      </c>
      <c r="AO39" s="92" t="str">
        <f>IF(ISBLANK(Výsledky!$HR$3),"",Výsledky!HR77)</f>
        <v/>
      </c>
      <c r="AP39" s="92" t="str">
        <f>IF(ISBLANK(Výsledky!$HY$3),"",Výsledky!HY77)</f>
        <v/>
      </c>
      <c r="AQ39" s="92" t="str">
        <f>IF(ISBLANK(Výsledky!$IF$3),"",Výsledky!IF77)</f>
        <v/>
      </c>
      <c r="AR39" s="92" t="str">
        <f>IF(ISBLANK(Výsledky!$IM$3),"",Výsledky!IM77)</f>
        <v/>
      </c>
      <c r="AS39" s="92" t="str">
        <f>IF(ISBLANK(Výsledky!$IT$3),"",Výsledky!IT77)</f>
        <v/>
      </c>
      <c r="AT39" s="92" t="str">
        <f>IF(ISBLANK(Výsledky!$JA$3),"",Výsledky!JA77)</f>
        <v/>
      </c>
      <c r="AU39" s="92" t="str">
        <f>IF(ISBLANK(Výsledky!$JH$3),"",Výsledky!JH77)</f>
        <v/>
      </c>
      <c r="AV39" s="92" t="str">
        <f>IF(ISBLANK(Výsledky!$JO$3),"",Výsledky!JO77)</f>
        <v/>
      </c>
      <c r="AW39" s="92" t="str">
        <f>IF(ISBLANK(Výsledky!$JV$3),"",Výsledky!JV77)</f>
        <v/>
      </c>
      <c r="AX39" s="92" t="str">
        <f>IF(ISBLANK(Výsledky!$KC$3),"",Výsledky!KC77)</f>
        <v/>
      </c>
      <c r="AY39" s="92" t="str">
        <f>IF(ISBLANK(Výsledky!$KJ$3),"",Výsledky!KJ77)</f>
        <v/>
      </c>
      <c r="AZ39" s="92" t="str">
        <f>IF(ISBLANK(Výsledky!$KQ$3),"",Výsledky!KQ77)</f>
        <v/>
      </c>
      <c r="BA39" s="92" t="str">
        <f>IF(ISBLANK(Výsledky!$KX$3),"",Výsledky!KX77)</f>
        <v/>
      </c>
      <c r="BB39" s="92" t="str">
        <f>IF(ISBLANK(Výsledky!$LE$3),"",Výsledky!LE77)</f>
        <v/>
      </c>
      <c r="BC39" s="92" t="str">
        <f>IF(ISBLANK(Výsledky!$LL$3),"",Výsledky!LL77)</f>
        <v/>
      </c>
      <c r="BD39" s="92" t="str">
        <f>IF(ISBLANK(Výsledky!$LS$3),"",Výsledky!LS77)</f>
        <v/>
      </c>
      <c r="BE39" s="92" t="str">
        <f>IF(ISBLANK(Výsledky!$LZ$3),"",Výsledky!LZ77)</f>
        <v/>
      </c>
      <c r="BF39" s="92" t="str">
        <f>IF(ISBLANK(Výsledky!$MG$3),"",Výsledky!MG77)</f>
        <v/>
      </c>
      <c r="BG39" s="92" t="str">
        <f>IF(ISBLANK(Výsledky!$MN$3),"",Výsledky!MN77)</f>
        <v/>
      </c>
      <c r="BH39" s="92" t="str">
        <f>IF(ISBLANK(Výsledky!$MU$3),"",Výsledky!MU77)</f>
        <v/>
      </c>
      <c r="BI39" s="92" t="str">
        <f>IF(ISBLANK(Výsledky!$NB$3),"",Výsledky!NB77)</f>
        <v/>
      </c>
      <c r="BJ39" s="92" t="str">
        <f>IF(ISBLANK(Výsledky!$NI$3),"",Výsledky!NI77)</f>
        <v/>
      </c>
      <c r="BK39" s="92" t="str">
        <f>IF(ISBLANK(Výsledky!$NP$3),"",Výsledky!NP77)</f>
        <v/>
      </c>
      <c r="BL39" s="92" t="str">
        <f>IF(ISBLANK(Výsledky!$NW$3),"",Výsledky!NW77)</f>
        <v/>
      </c>
      <c r="BM39" s="92" t="str">
        <f>IF(ISBLANK(Výsledky!$OD$3),"",Výsledky!OD77)</f>
        <v/>
      </c>
      <c r="BN39" s="92" t="str">
        <f>IF(ISBLANK(Výsledky!$OK$3),"",Výsledky!OK77)</f>
        <v/>
      </c>
      <c r="BO39" s="92" t="str">
        <f>IF(ISBLANK(Výsledky!$OR$3),"",Výsledky!OR77)</f>
        <v/>
      </c>
      <c r="BP39" s="92" t="str">
        <f>IF(ISBLANK(Výsledky!$OY$3),"",Výsledky!OY77)</f>
        <v/>
      </c>
      <c r="BQ39" s="92" t="str">
        <f>IF(ISBLANK(Výsledky!$PF$3),"",Výsledky!PF77)</f>
        <v/>
      </c>
      <c r="BR39" s="92" t="str">
        <f>IF(ISBLANK(Výsledky!$PM$3),"",Výsledky!PM77)</f>
        <v/>
      </c>
      <c r="BS39" s="92" t="str">
        <f>IF(ISBLANK(Výsledky!$PT$3),"",Výsledky!PT77)</f>
        <v/>
      </c>
      <c r="BT39" s="92" t="str">
        <f>IF(ISBLANK(Výsledky!$QA$3),"",Výsledky!QA77)</f>
        <v/>
      </c>
      <c r="BU39" s="96" t="str">
        <f>IF(ISBLANK(Výsledky!$QH$3),"",Výsledky!QH77)</f>
        <v/>
      </c>
      <c r="BV39" s="8"/>
      <c r="BW39" s="11"/>
      <c r="BX39" s="12" t="str">
        <f>IF(Tipy!B42="","",Tipy!B42)</f>
        <v>Marek Konečný</v>
      </c>
      <c r="BY39" s="10">
        <f t="shared" si="1"/>
        <v>48</v>
      </c>
      <c r="BZ39" s="10">
        <f t="shared" si="2"/>
        <v>42</v>
      </c>
      <c r="CA39" s="10">
        <f t="shared" si="3"/>
        <v>23</v>
      </c>
      <c r="CB39" s="10">
        <f t="shared" si="4"/>
        <v>31</v>
      </c>
      <c r="CC39" s="10">
        <f t="shared" si="5"/>
        <v>20</v>
      </c>
      <c r="CD39" s="10">
        <f t="shared" si="6"/>
        <v>27</v>
      </c>
      <c r="CE39" s="10">
        <f t="shared" si="7"/>
        <v>28</v>
      </c>
      <c r="CF39" s="10">
        <f t="shared" si="8"/>
        <v>9</v>
      </c>
      <c r="CG39" s="10" t="e">
        <f t="shared" si="9"/>
        <v>#N/A</v>
      </c>
      <c r="CH39" s="10" t="e">
        <f t="shared" si="10"/>
        <v>#N/A</v>
      </c>
      <c r="CI39" s="10" t="e">
        <f t="shared" si="11"/>
        <v>#N/A</v>
      </c>
      <c r="CJ39" s="10" t="e">
        <f t="shared" si="12"/>
        <v>#N/A</v>
      </c>
      <c r="CK39" s="10" t="e">
        <f t="shared" si="13"/>
        <v>#N/A</v>
      </c>
      <c r="CL39" s="10" t="e">
        <f t="shared" si="14"/>
        <v>#N/A</v>
      </c>
      <c r="CM39" s="10" t="e">
        <f t="shared" si="15"/>
        <v>#N/A</v>
      </c>
      <c r="CN39" s="10" t="e">
        <f t="shared" si="16"/>
        <v>#N/A</v>
      </c>
      <c r="CO39" s="10" t="e">
        <f t="shared" si="17"/>
        <v>#N/A</v>
      </c>
      <c r="CP39" s="10" t="e">
        <f t="shared" si="18"/>
        <v>#N/A</v>
      </c>
      <c r="CQ39" s="10" t="e">
        <f t="shared" si="19"/>
        <v>#N/A</v>
      </c>
      <c r="CR39" s="10" t="e">
        <f t="shared" si="20"/>
        <v>#N/A</v>
      </c>
      <c r="CS39" s="10" t="e">
        <f t="shared" si="21"/>
        <v>#N/A</v>
      </c>
      <c r="CT39" s="10" t="e">
        <f t="shared" si="22"/>
        <v>#N/A</v>
      </c>
      <c r="CU39" s="10" t="e">
        <f t="shared" si="23"/>
        <v>#N/A</v>
      </c>
      <c r="CV39" s="10" t="e">
        <f t="shared" si="24"/>
        <v>#N/A</v>
      </c>
      <c r="CW39" s="10" t="e">
        <f t="shared" si="25"/>
        <v>#N/A</v>
      </c>
      <c r="CX39" s="10" t="e">
        <f t="shared" si="26"/>
        <v>#N/A</v>
      </c>
      <c r="CY39" s="10" t="e">
        <f t="shared" si="27"/>
        <v>#N/A</v>
      </c>
      <c r="CZ39" s="10" t="e">
        <f t="shared" si="28"/>
        <v>#N/A</v>
      </c>
      <c r="DA39" s="10" t="e">
        <f t="shared" si="29"/>
        <v>#N/A</v>
      </c>
      <c r="DB39" s="10" t="e">
        <f t="shared" si="30"/>
        <v>#N/A</v>
      </c>
      <c r="DC39" s="10" t="e">
        <f t="shared" si="31"/>
        <v>#N/A</v>
      </c>
      <c r="DD39" s="10" t="e">
        <f t="shared" si="32"/>
        <v>#N/A</v>
      </c>
      <c r="DE39" s="10" t="e">
        <f t="shared" si="33"/>
        <v>#N/A</v>
      </c>
      <c r="DF39" s="10" t="e">
        <f t="shared" si="34"/>
        <v>#N/A</v>
      </c>
      <c r="DG39" s="10" t="e">
        <f t="shared" si="35"/>
        <v>#N/A</v>
      </c>
      <c r="DH39" s="10" t="e">
        <f t="shared" si="36"/>
        <v>#N/A</v>
      </c>
      <c r="DI39" s="10" t="e">
        <f t="shared" si="37"/>
        <v>#N/A</v>
      </c>
      <c r="DJ39" s="10" t="e">
        <f t="shared" si="38"/>
        <v>#N/A</v>
      </c>
      <c r="DK39" s="10" t="e">
        <f t="shared" si="39"/>
        <v>#N/A</v>
      </c>
      <c r="DL39" s="10" t="e">
        <f t="shared" si="40"/>
        <v>#N/A</v>
      </c>
      <c r="DM39" s="10" t="e">
        <f t="shared" si="41"/>
        <v>#N/A</v>
      </c>
      <c r="DN39" s="10" t="e">
        <f t="shared" si="42"/>
        <v>#N/A</v>
      </c>
      <c r="DO39" s="10" t="e">
        <f t="shared" si="43"/>
        <v>#N/A</v>
      </c>
      <c r="DP39" s="10" t="e">
        <f t="shared" si="44"/>
        <v>#N/A</v>
      </c>
      <c r="DQ39" s="10" t="e">
        <f t="shared" si="45"/>
        <v>#N/A</v>
      </c>
      <c r="DR39" s="10" t="e">
        <f t="shared" si="46"/>
        <v>#N/A</v>
      </c>
      <c r="DS39" s="10" t="e">
        <f t="shared" si="47"/>
        <v>#N/A</v>
      </c>
      <c r="DT39" s="10" t="e">
        <f t="shared" si="48"/>
        <v>#N/A</v>
      </c>
      <c r="DU39" s="10" t="e">
        <f t="shared" si="49"/>
        <v>#N/A</v>
      </c>
      <c r="DV39" s="10" t="e">
        <f t="shared" si="50"/>
        <v>#N/A</v>
      </c>
      <c r="DW39" s="10" t="e">
        <f t="shared" si="51"/>
        <v>#N/A</v>
      </c>
      <c r="DX39" s="10" t="e">
        <f t="shared" si="52"/>
        <v>#N/A</v>
      </c>
      <c r="DY39" s="10" t="e">
        <f t="shared" si="53"/>
        <v>#N/A</v>
      </c>
      <c r="DZ39" s="10" t="e">
        <f t="shared" si="54"/>
        <v>#N/A</v>
      </c>
      <c r="EA39" s="10" t="e">
        <f t="shared" si="55"/>
        <v>#N/A</v>
      </c>
      <c r="EB39" s="10" t="e">
        <f t="shared" si="56"/>
        <v>#N/A</v>
      </c>
      <c r="EC39" s="10" t="e">
        <f t="shared" si="57"/>
        <v>#N/A</v>
      </c>
      <c r="ED39" s="10" t="e">
        <f t="shared" si="58"/>
        <v>#N/A</v>
      </c>
      <c r="EE39" s="10" t="e">
        <f t="shared" si="59"/>
        <v>#N/A</v>
      </c>
      <c r="EF39" s="10" t="e">
        <f t="shared" si="60"/>
        <v>#N/A</v>
      </c>
      <c r="EG39" s="10" t="e">
        <f t="shared" si="61"/>
        <v>#N/A</v>
      </c>
      <c r="EH39" s="10" t="e">
        <f t="shared" si="62"/>
        <v>#N/A</v>
      </c>
      <c r="EI39" s="10" t="e">
        <f t="shared" si="63"/>
        <v>#N/A</v>
      </c>
      <c r="EJ39" s="10" t="e">
        <f t="shared" si="64"/>
        <v>#N/A</v>
      </c>
    </row>
    <row r="40" spans="1:140" ht="15" x14ac:dyDescent="0.2">
      <c r="A40" s="1"/>
      <c r="B40" s="118" t="s">
        <v>130</v>
      </c>
      <c r="C40" s="114">
        <f>Tipy!A38</f>
        <v>34</v>
      </c>
      <c r="D40" s="109" t="str">
        <f>IF(Tipy!B38="","",Tipy!B38)</f>
        <v>Lukáš</v>
      </c>
      <c r="E40" s="110">
        <f t="shared" si="65"/>
        <v>270</v>
      </c>
      <c r="F40" s="105">
        <f>IF(ISBLANK(Výsledky!$I$3),"-",SUM(K40:P40,R40,T40:U40,W40,Y40:AA40,AC40,AE40,AG40,AI40:AK40,AN40:AO40,AS40:AT40,AV40:AW40,AZ40,BB40:BC40,BE40:BF40,BH40,BJ40,BL40:BN40,BP40,BR40:BS40))</f>
        <v>180</v>
      </c>
      <c r="G40" s="90">
        <f>IF(ISBLANK(Výsledky!$BF$3),"-",SUM(Q40,V40,X40,S40,AB40,AD40,AU40,BA40,BG40,BI40,BO40,BQ40,BU40))</f>
        <v>70</v>
      </c>
      <c r="H40" s="90" t="str">
        <f>IF(ISBLANK(Výsledky!$FG$3),"-",SUM(AF40,AH40,AM40,AP40,AR40,AX40))</f>
        <v>-</v>
      </c>
      <c r="I40" s="93" t="str">
        <f>IF(ISBLANK(Výsledky!$GW$3),"-",SUM(AL40,AQ40,AY40,BD40,BK40,BT40))</f>
        <v>-</v>
      </c>
      <c r="J40" s="95">
        <f>IF(ISBLANK(Výsledky!$I$3),"",Výsledky!I44)</f>
        <v>20</v>
      </c>
      <c r="K40" s="92">
        <f>IF(ISBLANK(Výsledky!$P$3),"",Výsledky!P44)</f>
        <v>20</v>
      </c>
      <c r="L40" s="92">
        <f>IF(ISBLANK(Výsledky!$W$3),"",Výsledky!W44)</f>
        <v>0</v>
      </c>
      <c r="M40" s="92">
        <f>IF(ISBLANK(Výsledky!$AD$3),"",Výsledky!AD44)</f>
        <v>20</v>
      </c>
      <c r="N40" s="92">
        <f>IF(ISBLANK(Výsledky!$AK$3),"",Výsledky!AK44)</f>
        <v>20</v>
      </c>
      <c r="O40" s="92">
        <f>IF(ISBLANK(Výsledky!$AR$3),"",Výsledky!AR44)</f>
        <v>60</v>
      </c>
      <c r="P40" s="92">
        <f>IF(ISBLANK(Výsledky!$AY$3),"",Výsledky!AY44)</f>
        <v>0</v>
      </c>
      <c r="Q40" s="92">
        <f>IF(ISBLANK(Výsledky!$BF$3),"",Výsledky!BF44)</f>
        <v>0</v>
      </c>
      <c r="R40" s="92" t="str">
        <f>IF(ISBLANK(Výsledky!$BM$3),"",Výsledky!BM44)</f>
        <v/>
      </c>
      <c r="S40" s="92" t="str">
        <f>IF(ISBLANK(Výsledky!$BT$3),"",Výsledky!BT44)</f>
        <v>-</v>
      </c>
      <c r="T40" s="92" t="str">
        <f>IF(ISBLANK(Výsledky!$CA$3),"",Výsledky!CA44)</f>
        <v/>
      </c>
      <c r="U40" s="92">
        <f>IF(ISBLANK(Výsledky!$CH$3),"",Výsledky!CH44)</f>
        <v>20</v>
      </c>
      <c r="V40" s="92">
        <f>IF(ISBLANK(Výsledky!$CO$3),"",Výsledky!CO44)</f>
        <v>30</v>
      </c>
      <c r="W40" s="92" t="str">
        <f>IF(ISBLANK(Výsledky!$CV$3),"",Výsledky!CV44)</f>
        <v>-</v>
      </c>
      <c r="X40" s="92">
        <f>IF(ISBLANK(Výsledky!$DC$3),"",Výsledky!DC44)</f>
        <v>40</v>
      </c>
      <c r="Y40" s="92">
        <f>IF(ISBLANK(Výsledky!$DJ$3),"",Výsledky!DJ44)</f>
        <v>40</v>
      </c>
      <c r="Z40" s="92" t="str">
        <f>IF(ISBLANK(Výsledky!$DQ$3),"",Výsledky!DQ44)</f>
        <v>-</v>
      </c>
      <c r="AA40" s="92">
        <f>IF(ISBLANK(Výsledky!$DX$3),"",Výsledky!DX44)</f>
        <v>0</v>
      </c>
      <c r="AB40" s="92" t="str">
        <f>IF(ISBLANK(Výsledky!$EE$3),"",Výsledky!EE44)</f>
        <v/>
      </c>
      <c r="AC40" s="92" t="str">
        <f>IF(ISBLANK(Výsledky!$EL$3),"",Výsledky!EL44)</f>
        <v/>
      </c>
      <c r="AD40" s="92" t="str">
        <f>IF(ISBLANK(Výsledky!$ES$3),"",Výsledky!ES44)</f>
        <v/>
      </c>
      <c r="AE40" s="92" t="str">
        <f>IF(ISBLANK(Výsledky!$EZ$3),"",Výsledky!EZ44)</f>
        <v/>
      </c>
      <c r="AF40" s="92" t="str">
        <f>IF(ISBLANK(Výsledky!$FG$3),"",Výsledky!FG44)</f>
        <v/>
      </c>
      <c r="AG40" s="92" t="str">
        <f>IF(ISBLANK(Výsledky!$FN$3),"",Výsledky!FN44)</f>
        <v/>
      </c>
      <c r="AH40" s="92" t="str">
        <f>IF(ISBLANK(Výsledky!$FU$3),"",Výsledky!FU44)</f>
        <v/>
      </c>
      <c r="AI40" s="92" t="str">
        <f>IF(ISBLANK(Výsledky!$GB$3),"",Výsledky!GB44)</f>
        <v/>
      </c>
      <c r="AJ40" s="92" t="str">
        <f>IF(ISBLANK(Výsledky!$GI$3),"",Výsledky!GI44)</f>
        <v/>
      </c>
      <c r="AK40" s="92" t="str">
        <f>IF(ISBLANK(Výsledky!$GP$3),"",Výsledky!GP44)</f>
        <v/>
      </c>
      <c r="AL40" s="92" t="str">
        <f>IF(ISBLANK(Výsledky!$GW$3),"",Výsledky!GW44)</f>
        <v/>
      </c>
      <c r="AM40" s="92" t="str">
        <f>IF(ISBLANK(Výsledky!$HD$3),"",Výsledky!HD44)</f>
        <v/>
      </c>
      <c r="AN40" s="92" t="str">
        <f>IF(ISBLANK(Výsledky!$HK$3),"",Výsledky!HK44)</f>
        <v/>
      </c>
      <c r="AO40" s="92" t="str">
        <f>IF(ISBLANK(Výsledky!$HR$3),"",Výsledky!HR44)</f>
        <v/>
      </c>
      <c r="AP40" s="92" t="str">
        <f>IF(ISBLANK(Výsledky!$HY$3),"",Výsledky!HY44)</f>
        <v/>
      </c>
      <c r="AQ40" s="92" t="str">
        <f>IF(ISBLANK(Výsledky!$IF$3),"",Výsledky!IF44)</f>
        <v/>
      </c>
      <c r="AR40" s="92" t="str">
        <f>IF(ISBLANK(Výsledky!$IM$3),"",Výsledky!IM44)</f>
        <v/>
      </c>
      <c r="AS40" s="92" t="str">
        <f>IF(ISBLANK(Výsledky!$IT$3),"",Výsledky!IT44)</f>
        <v/>
      </c>
      <c r="AT40" s="92" t="str">
        <f>IF(ISBLANK(Výsledky!$JA$3),"",Výsledky!JA44)</f>
        <v/>
      </c>
      <c r="AU40" s="92" t="str">
        <f>IF(ISBLANK(Výsledky!$JH$3),"",Výsledky!JH44)</f>
        <v/>
      </c>
      <c r="AV40" s="92" t="str">
        <f>IF(ISBLANK(Výsledky!$JO$3),"",Výsledky!JO44)</f>
        <v/>
      </c>
      <c r="AW40" s="92" t="str">
        <f>IF(ISBLANK(Výsledky!$JV$3),"",Výsledky!JV44)</f>
        <v/>
      </c>
      <c r="AX40" s="92" t="str">
        <f>IF(ISBLANK(Výsledky!$KC$3),"",Výsledky!KC44)</f>
        <v/>
      </c>
      <c r="AY40" s="92" t="str">
        <f>IF(ISBLANK(Výsledky!$KJ$3),"",Výsledky!KJ44)</f>
        <v/>
      </c>
      <c r="AZ40" s="92" t="str">
        <f>IF(ISBLANK(Výsledky!$KQ$3),"",Výsledky!KQ44)</f>
        <v/>
      </c>
      <c r="BA40" s="92" t="str">
        <f>IF(ISBLANK(Výsledky!$KX$3),"",Výsledky!KX44)</f>
        <v/>
      </c>
      <c r="BB40" s="92" t="str">
        <f>IF(ISBLANK(Výsledky!$LE$3),"",Výsledky!LE44)</f>
        <v/>
      </c>
      <c r="BC40" s="92" t="str">
        <f>IF(ISBLANK(Výsledky!$LL$3),"",Výsledky!LL44)</f>
        <v/>
      </c>
      <c r="BD40" s="92" t="str">
        <f>IF(ISBLANK(Výsledky!$LS$3),"",Výsledky!LS44)</f>
        <v/>
      </c>
      <c r="BE40" s="92" t="str">
        <f>IF(ISBLANK(Výsledky!$LZ$3),"",Výsledky!LZ44)</f>
        <v/>
      </c>
      <c r="BF40" s="92" t="str">
        <f>IF(ISBLANK(Výsledky!$MG$3),"",Výsledky!MG44)</f>
        <v/>
      </c>
      <c r="BG40" s="92" t="str">
        <f>IF(ISBLANK(Výsledky!$MN$3),"",Výsledky!MN44)</f>
        <v/>
      </c>
      <c r="BH40" s="92" t="str">
        <f>IF(ISBLANK(Výsledky!$MU$3),"",Výsledky!MU44)</f>
        <v/>
      </c>
      <c r="BI40" s="92" t="str">
        <f>IF(ISBLANK(Výsledky!$NB$3),"",Výsledky!NB44)</f>
        <v/>
      </c>
      <c r="BJ40" s="92" t="str">
        <f>IF(ISBLANK(Výsledky!$NI$3),"",Výsledky!NI44)</f>
        <v/>
      </c>
      <c r="BK40" s="92" t="str">
        <f>IF(ISBLANK(Výsledky!$NP$3),"",Výsledky!NP44)</f>
        <v/>
      </c>
      <c r="BL40" s="92" t="str">
        <f>IF(ISBLANK(Výsledky!$NW$3),"",Výsledky!NW44)</f>
        <v/>
      </c>
      <c r="BM40" s="92" t="str">
        <f>IF(ISBLANK(Výsledky!$OD$3),"",Výsledky!OD44)</f>
        <v/>
      </c>
      <c r="BN40" s="92" t="str">
        <f>IF(ISBLANK(Výsledky!$OK$3),"",Výsledky!OK44)</f>
        <v/>
      </c>
      <c r="BO40" s="92" t="str">
        <f>IF(ISBLANK(Výsledky!$OR$3),"",Výsledky!OR44)</f>
        <v/>
      </c>
      <c r="BP40" s="92" t="str">
        <f>IF(ISBLANK(Výsledky!$OY$3),"",Výsledky!OY44)</f>
        <v/>
      </c>
      <c r="BQ40" s="92" t="str">
        <f>IF(ISBLANK(Výsledky!$PF$3),"",Výsledky!PF44)</f>
        <v/>
      </c>
      <c r="BR40" s="92" t="str">
        <f>IF(ISBLANK(Výsledky!$PM$3),"",Výsledky!PM44)</f>
        <v/>
      </c>
      <c r="BS40" s="92" t="str">
        <f>IF(ISBLANK(Výsledky!$PT$3),"",Výsledky!PT44)</f>
        <v/>
      </c>
      <c r="BT40" s="92" t="str">
        <f>IF(ISBLANK(Výsledky!$QA$3),"",Výsledky!QA44)</f>
        <v/>
      </c>
      <c r="BU40" s="96" t="str">
        <f>IF(ISBLANK(Výsledky!$QH$3),"",Výsledky!QH44)</f>
        <v/>
      </c>
      <c r="BV40" s="8"/>
      <c r="BW40" s="11"/>
      <c r="BX40" s="12" t="str">
        <f>IF(Tipy!B43="","",Tipy!B43)</f>
        <v>Marekh8</v>
      </c>
      <c r="BY40" s="10">
        <f t="shared" si="1"/>
        <v>4</v>
      </c>
      <c r="BZ40" s="10">
        <f t="shared" si="2"/>
        <v>5</v>
      </c>
      <c r="CA40" s="10">
        <f t="shared" si="3"/>
        <v>5</v>
      </c>
      <c r="CB40" s="10">
        <f t="shared" si="4"/>
        <v>16</v>
      </c>
      <c r="CC40" s="10">
        <f t="shared" si="5"/>
        <v>8</v>
      </c>
      <c r="CD40" s="10">
        <f t="shared" si="6"/>
        <v>15</v>
      </c>
      <c r="CE40" s="10">
        <f t="shared" si="7"/>
        <v>16</v>
      </c>
      <c r="CF40" s="10">
        <f t="shared" si="8"/>
        <v>17</v>
      </c>
      <c r="CG40" s="10" t="e">
        <f t="shared" si="9"/>
        <v>#N/A</v>
      </c>
      <c r="CH40" s="10" t="e">
        <f t="shared" si="10"/>
        <v>#N/A</v>
      </c>
      <c r="CI40" s="10" t="e">
        <f t="shared" si="11"/>
        <v>#N/A</v>
      </c>
      <c r="CJ40" s="10" t="e">
        <f t="shared" si="12"/>
        <v>#N/A</v>
      </c>
      <c r="CK40" s="10" t="e">
        <f t="shared" si="13"/>
        <v>#N/A</v>
      </c>
      <c r="CL40" s="10" t="e">
        <f t="shared" si="14"/>
        <v>#N/A</v>
      </c>
      <c r="CM40" s="10" t="e">
        <f t="shared" si="15"/>
        <v>#N/A</v>
      </c>
      <c r="CN40" s="10" t="e">
        <f t="shared" si="16"/>
        <v>#N/A</v>
      </c>
      <c r="CO40" s="10" t="e">
        <f t="shared" si="17"/>
        <v>#N/A</v>
      </c>
      <c r="CP40" s="10" t="e">
        <f t="shared" si="18"/>
        <v>#N/A</v>
      </c>
      <c r="CQ40" s="10" t="e">
        <f t="shared" si="19"/>
        <v>#N/A</v>
      </c>
      <c r="CR40" s="10" t="e">
        <f t="shared" si="20"/>
        <v>#N/A</v>
      </c>
      <c r="CS40" s="10" t="e">
        <f t="shared" si="21"/>
        <v>#N/A</v>
      </c>
      <c r="CT40" s="10" t="e">
        <f t="shared" si="22"/>
        <v>#N/A</v>
      </c>
      <c r="CU40" s="10" t="e">
        <f t="shared" si="23"/>
        <v>#N/A</v>
      </c>
      <c r="CV40" s="10" t="e">
        <f t="shared" si="24"/>
        <v>#N/A</v>
      </c>
      <c r="CW40" s="10" t="e">
        <f t="shared" si="25"/>
        <v>#N/A</v>
      </c>
      <c r="CX40" s="10" t="e">
        <f t="shared" si="26"/>
        <v>#N/A</v>
      </c>
      <c r="CY40" s="10" t="e">
        <f t="shared" si="27"/>
        <v>#N/A</v>
      </c>
      <c r="CZ40" s="10" t="e">
        <f t="shared" si="28"/>
        <v>#N/A</v>
      </c>
      <c r="DA40" s="10" t="e">
        <f t="shared" si="29"/>
        <v>#N/A</v>
      </c>
      <c r="DB40" s="10" t="e">
        <f t="shared" si="30"/>
        <v>#N/A</v>
      </c>
      <c r="DC40" s="10" t="e">
        <f t="shared" si="31"/>
        <v>#N/A</v>
      </c>
      <c r="DD40" s="10" t="e">
        <f t="shared" si="32"/>
        <v>#N/A</v>
      </c>
      <c r="DE40" s="10" t="e">
        <f t="shared" si="33"/>
        <v>#N/A</v>
      </c>
      <c r="DF40" s="10" t="e">
        <f t="shared" si="34"/>
        <v>#N/A</v>
      </c>
      <c r="DG40" s="10" t="e">
        <f t="shared" si="35"/>
        <v>#N/A</v>
      </c>
      <c r="DH40" s="10" t="e">
        <f t="shared" si="36"/>
        <v>#N/A</v>
      </c>
      <c r="DI40" s="10" t="e">
        <f t="shared" si="37"/>
        <v>#N/A</v>
      </c>
      <c r="DJ40" s="10" t="e">
        <f t="shared" si="38"/>
        <v>#N/A</v>
      </c>
      <c r="DK40" s="10" t="e">
        <f t="shared" si="39"/>
        <v>#N/A</v>
      </c>
      <c r="DL40" s="10" t="e">
        <f t="shared" si="40"/>
        <v>#N/A</v>
      </c>
      <c r="DM40" s="10" t="e">
        <f t="shared" si="41"/>
        <v>#N/A</v>
      </c>
      <c r="DN40" s="10" t="e">
        <f t="shared" si="42"/>
        <v>#N/A</v>
      </c>
      <c r="DO40" s="10" t="e">
        <f t="shared" si="43"/>
        <v>#N/A</v>
      </c>
      <c r="DP40" s="10" t="e">
        <f t="shared" si="44"/>
        <v>#N/A</v>
      </c>
      <c r="DQ40" s="10" t="e">
        <f t="shared" si="45"/>
        <v>#N/A</v>
      </c>
      <c r="DR40" s="10" t="e">
        <f t="shared" si="46"/>
        <v>#N/A</v>
      </c>
      <c r="DS40" s="10" t="e">
        <f t="shared" si="47"/>
        <v>#N/A</v>
      </c>
      <c r="DT40" s="10" t="e">
        <f t="shared" si="48"/>
        <v>#N/A</v>
      </c>
      <c r="DU40" s="10" t="e">
        <f t="shared" si="49"/>
        <v>#N/A</v>
      </c>
      <c r="DV40" s="10" t="e">
        <f t="shared" si="50"/>
        <v>#N/A</v>
      </c>
      <c r="DW40" s="10" t="e">
        <f t="shared" si="51"/>
        <v>#N/A</v>
      </c>
      <c r="DX40" s="10" t="e">
        <f t="shared" si="52"/>
        <v>#N/A</v>
      </c>
      <c r="DY40" s="10" t="e">
        <f t="shared" si="53"/>
        <v>#N/A</v>
      </c>
      <c r="DZ40" s="10" t="e">
        <f t="shared" si="54"/>
        <v>#N/A</v>
      </c>
      <c r="EA40" s="10" t="e">
        <f t="shared" si="55"/>
        <v>#N/A</v>
      </c>
      <c r="EB40" s="10" t="e">
        <f t="shared" si="56"/>
        <v>#N/A</v>
      </c>
      <c r="EC40" s="10" t="e">
        <f t="shared" si="57"/>
        <v>#N/A</v>
      </c>
      <c r="ED40" s="10" t="e">
        <f t="shared" si="58"/>
        <v>#N/A</v>
      </c>
      <c r="EE40" s="10" t="e">
        <f t="shared" si="59"/>
        <v>#N/A</v>
      </c>
      <c r="EF40" s="10" t="e">
        <f t="shared" si="60"/>
        <v>#N/A</v>
      </c>
      <c r="EG40" s="10" t="e">
        <f t="shared" si="61"/>
        <v>#N/A</v>
      </c>
      <c r="EH40" s="10" t="e">
        <f t="shared" si="62"/>
        <v>#N/A</v>
      </c>
      <c r="EI40" s="10" t="e">
        <f t="shared" si="63"/>
        <v>#N/A</v>
      </c>
      <c r="EJ40" s="10" t="e">
        <f t="shared" si="64"/>
        <v>#N/A</v>
      </c>
    </row>
    <row r="41" spans="1:140" ht="15" x14ac:dyDescent="0.2">
      <c r="A41" s="1"/>
      <c r="B41" s="118" t="s">
        <v>131</v>
      </c>
      <c r="C41" s="114">
        <f>Tipy!A32</f>
        <v>47</v>
      </c>
      <c r="D41" s="109" t="str">
        <f>IF(Tipy!B32="","",Tipy!B32)</f>
        <v>kirips</v>
      </c>
      <c r="E41" s="110">
        <f t="shared" si="65"/>
        <v>270</v>
      </c>
      <c r="F41" s="105">
        <f>IF(ISBLANK(Výsledky!$I$3),"-",SUM(K41:P41,R41,T41:U41,W41,Y41:AA41,AC41,AE41,AG41,AI41:AK41,AN41:AO41,AS41:AT41,AV41:AW41,AZ41,BB41:BC41,BE41:BF41,BH41,BJ41,BL41:BN41,BP41,BR41:BS41))</f>
        <v>140</v>
      </c>
      <c r="G41" s="90">
        <f>IF(ISBLANK(Výsledky!$BF$3),"-",SUM(Q41,V41,X41,S41,AB41,AD41,AU41,BA41,BG41,BI41,BO41,BQ41,BU41))</f>
        <v>110</v>
      </c>
      <c r="H41" s="90" t="str">
        <f>IF(ISBLANK(Výsledky!$FG$3),"-",SUM(AF41,AH41,AM41,AP41,AR41,AX41))</f>
        <v>-</v>
      </c>
      <c r="I41" s="93" t="str">
        <f>IF(ISBLANK(Výsledky!$GW$3),"-",SUM(AL41,AQ41,AY41,BD41,BK41,BT41))</f>
        <v>-</v>
      </c>
      <c r="J41" s="95">
        <f>IF(ISBLANK(Výsledky!$I$3),"",Výsledky!I38)</f>
        <v>20</v>
      </c>
      <c r="K41" s="92">
        <f>IF(ISBLANK(Výsledky!$P$3),"",Výsledky!P38)</f>
        <v>20</v>
      </c>
      <c r="L41" s="92" t="str">
        <f>IF(ISBLANK(Výsledky!$W$3),"",Výsledky!W38)</f>
        <v>-</v>
      </c>
      <c r="M41" s="92">
        <f>IF(ISBLANK(Výsledky!$AD$3),"",Výsledky!AD38)</f>
        <v>0</v>
      </c>
      <c r="N41" s="92">
        <f>IF(ISBLANK(Výsledky!$AK$3),"",Výsledky!AK38)</f>
        <v>40</v>
      </c>
      <c r="O41" s="92" t="str">
        <f>IF(ISBLANK(Výsledky!$AR$3),"",Výsledky!AR38)</f>
        <v>-</v>
      </c>
      <c r="P41" s="92">
        <f>IF(ISBLANK(Výsledky!$AY$3),"",Výsledky!AY38)</f>
        <v>0</v>
      </c>
      <c r="Q41" s="92">
        <f>IF(ISBLANK(Výsledky!$BF$3),"",Výsledky!BF38)</f>
        <v>20</v>
      </c>
      <c r="R41" s="92" t="str">
        <f>IF(ISBLANK(Výsledky!$BM$3),"",Výsledky!BM38)</f>
        <v/>
      </c>
      <c r="S41" s="92">
        <f>IF(ISBLANK(Výsledky!$BT$3),"",Výsledky!BT38)</f>
        <v>30</v>
      </c>
      <c r="T41" s="92" t="str">
        <f>IF(ISBLANK(Výsledky!$CA$3),"",Výsledky!CA38)</f>
        <v/>
      </c>
      <c r="U41" s="92">
        <f>IF(ISBLANK(Výsledky!$CH$3),"",Výsledky!CH38)</f>
        <v>0</v>
      </c>
      <c r="V41" s="92">
        <f>IF(ISBLANK(Výsledky!$CO$3),"",Výsledky!CO38)</f>
        <v>40</v>
      </c>
      <c r="W41" s="92">
        <f>IF(ISBLANK(Výsledky!$CV$3),"",Výsledky!CV38)</f>
        <v>20</v>
      </c>
      <c r="X41" s="92">
        <f>IF(ISBLANK(Výsledky!$DC$3),"",Výsledky!DC38)</f>
        <v>20</v>
      </c>
      <c r="Y41" s="92">
        <f>IF(ISBLANK(Výsledky!$DJ$3),"",Výsledky!DJ38)</f>
        <v>40</v>
      </c>
      <c r="Z41" s="92">
        <f>IF(ISBLANK(Výsledky!$DQ$3),"",Výsledky!DQ38)</f>
        <v>20</v>
      </c>
      <c r="AA41" s="92">
        <f>IF(ISBLANK(Výsledky!$DX$3),"",Výsledky!DX38)</f>
        <v>0</v>
      </c>
      <c r="AB41" s="92" t="str">
        <f>IF(ISBLANK(Výsledky!$EE$3),"",Výsledky!EE38)</f>
        <v/>
      </c>
      <c r="AC41" s="92" t="str">
        <f>IF(ISBLANK(Výsledky!$EL$3),"",Výsledky!EL38)</f>
        <v/>
      </c>
      <c r="AD41" s="92" t="str">
        <f>IF(ISBLANK(Výsledky!$ES$3),"",Výsledky!ES38)</f>
        <v/>
      </c>
      <c r="AE41" s="92" t="str">
        <f>IF(ISBLANK(Výsledky!$EZ$3),"",Výsledky!EZ38)</f>
        <v/>
      </c>
      <c r="AF41" s="92" t="str">
        <f>IF(ISBLANK(Výsledky!$FG$3),"",Výsledky!FG38)</f>
        <v/>
      </c>
      <c r="AG41" s="92" t="str">
        <f>IF(ISBLANK(Výsledky!$FN$3),"",Výsledky!FN38)</f>
        <v/>
      </c>
      <c r="AH41" s="92" t="str">
        <f>IF(ISBLANK(Výsledky!$FU$3),"",Výsledky!FU38)</f>
        <v/>
      </c>
      <c r="AI41" s="92" t="str">
        <f>IF(ISBLANK(Výsledky!$GB$3),"",Výsledky!GB38)</f>
        <v/>
      </c>
      <c r="AJ41" s="92" t="str">
        <f>IF(ISBLANK(Výsledky!$GI$3),"",Výsledky!GI38)</f>
        <v/>
      </c>
      <c r="AK41" s="92" t="str">
        <f>IF(ISBLANK(Výsledky!$GP$3),"",Výsledky!GP38)</f>
        <v/>
      </c>
      <c r="AL41" s="92" t="str">
        <f>IF(ISBLANK(Výsledky!$GW$3),"",Výsledky!GW38)</f>
        <v/>
      </c>
      <c r="AM41" s="92" t="str">
        <f>IF(ISBLANK(Výsledky!$HD$3),"",Výsledky!HD38)</f>
        <v/>
      </c>
      <c r="AN41" s="92" t="str">
        <f>IF(ISBLANK(Výsledky!$HK$3),"",Výsledky!HK38)</f>
        <v/>
      </c>
      <c r="AO41" s="92" t="str">
        <f>IF(ISBLANK(Výsledky!$HR$3),"",Výsledky!HR38)</f>
        <v/>
      </c>
      <c r="AP41" s="92" t="str">
        <f>IF(ISBLANK(Výsledky!$HY$3),"",Výsledky!HY38)</f>
        <v/>
      </c>
      <c r="AQ41" s="92" t="str">
        <f>IF(ISBLANK(Výsledky!$IF$3),"",Výsledky!IF38)</f>
        <v/>
      </c>
      <c r="AR41" s="92" t="str">
        <f>IF(ISBLANK(Výsledky!$IM$3),"",Výsledky!IM38)</f>
        <v/>
      </c>
      <c r="AS41" s="92" t="str">
        <f>IF(ISBLANK(Výsledky!$IT$3),"",Výsledky!IT38)</f>
        <v/>
      </c>
      <c r="AT41" s="92" t="str">
        <f>IF(ISBLANK(Výsledky!$JA$3),"",Výsledky!JA38)</f>
        <v/>
      </c>
      <c r="AU41" s="92" t="str">
        <f>IF(ISBLANK(Výsledky!$JH$3),"",Výsledky!JH38)</f>
        <v/>
      </c>
      <c r="AV41" s="92" t="str">
        <f>IF(ISBLANK(Výsledky!$JO$3),"",Výsledky!JO38)</f>
        <v/>
      </c>
      <c r="AW41" s="92" t="str">
        <f>IF(ISBLANK(Výsledky!$JV$3),"",Výsledky!JV38)</f>
        <v/>
      </c>
      <c r="AX41" s="92" t="str">
        <f>IF(ISBLANK(Výsledky!$KC$3),"",Výsledky!KC38)</f>
        <v/>
      </c>
      <c r="AY41" s="92" t="str">
        <f>IF(ISBLANK(Výsledky!$KJ$3),"",Výsledky!KJ38)</f>
        <v/>
      </c>
      <c r="AZ41" s="92" t="str">
        <f>IF(ISBLANK(Výsledky!$KQ$3),"",Výsledky!KQ38)</f>
        <v/>
      </c>
      <c r="BA41" s="92" t="str">
        <f>IF(ISBLANK(Výsledky!$KX$3),"",Výsledky!KX38)</f>
        <v/>
      </c>
      <c r="BB41" s="92" t="str">
        <f>IF(ISBLANK(Výsledky!$LE$3),"",Výsledky!LE38)</f>
        <v/>
      </c>
      <c r="BC41" s="92" t="str">
        <f>IF(ISBLANK(Výsledky!$LL$3),"",Výsledky!LL38)</f>
        <v/>
      </c>
      <c r="BD41" s="92" t="str">
        <f>IF(ISBLANK(Výsledky!$LS$3),"",Výsledky!LS38)</f>
        <v/>
      </c>
      <c r="BE41" s="92" t="str">
        <f>IF(ISBLANK(Výsledky!$LZ$3),"",Výsledky!LZ38)</f>
        <v/>
      </c>
      <c r="BF41" s="92" t="str">
        <f>IF(ISBLANK(Výsledky!$MG$3),"",Výsledky!MG38)</f>
        <v/>
      </c>
      <c r="BG41" s="92" t="str">
        <f>IF(ISBLANK(Výsledky!$MN$3),"",Výsledky!MN38)</f>
        <v/>
      </c>
      <c r="BH41" s="92" t="str">
        <f>IF(ISBLANK(Výsledky!$MU$3),"",Výsledky!MU38)</f>
        <v/>
      </c>
      <c r="BI41" s="92" t="str">
        <f>IF(ISBLANK(Výsledky!$NB$3),"",Výsledky!NB38)</f>
        <v/>
      </c>
      <c r="BJ41" s="92" t="str">
        <f>IF(ISBLANK(Výsledky!$NI$3),"",Výsledky!NI38)</f>
        <v/>
      </c>
      <c r="BK41" s="92" t="str">
        <f>IF(ISBLANK(Výsledky!$NP$3),"",Výsledky!NP38)</f>
        <v/>
      </c>
      <c r="BL41" s="92" t="str">
        <f>IF(ISBLANK(Výsledky!$NW$3),"",Výsledky!NW38)</f>
        <v/>
      </c>
      <c r="BM41" s="92" t="str">
        <f>IF(ISBLANK(Výsledky!$OD$3),"",Výsledky!OD38)</f>
        <v/>
      </c>
      <c r="BN41" s="92" t="str">
        <f>IF(ISBLANK(Výsledky!$OK$3),"",Výsledky!OK38)</f>
        <v/>
      </c>
      <c r="BO41" s="92" t="str">
        <f>IF(ISBLANK(Výsledky!$OR$3),"",Výsledky!OR38)</f>
        <v/>
      </c>
      <c r="BP41" s="92" t="str">
        <f>IF(ISBLANK(Výsledky!$OY$3),"",Výsledky!OY38)</f>
        <v/>
      </c>
      <c r="BQ41" s="92" t="str">
        <f>IF(ISBLANK(Výsledky!$PF$3),"",Výsledky!PF38)</f>
        <v/>
      </c>
      <c r="BR41" s="92" t="str">
        <f>IF(ISBLANK(Výsledky!$PM$3),"",Výsledky!PM38)</f>
        <v/>
      </c>
      <c r="BS41" s="92" t="str">
        <f>IF(ISBLANK(Výsledky!$PT$3),"",Výsledky!PT38)</f>
        <v/>
      </c>
      <c r="BT41" s="92" t="str">
        <f>IF(ISBLANK(Výsledky!$QA$3),"",Výsledky!QA38)</f>
        <v/>
      </c>
      <c r="BU41" s="96" t="str">
        <f>IF(ISBLANK(Výsledky!$QH$3),"",Výsledky!QH38)</f>
        <v/>
      </c>
      <c r="BV41" s="8"/>
      <c r="BW41" s="11"/>
      <c r="BX41" s="12" t="str">
        <f>IF(Tipy!B44="","",Tipy!B44)</f>
        <v>MarianV</v>
      </c>
      <c r="BY41" s="10">
        <f t="shared" si="1"/>
        <v>7</v>
      </c>
      <c r="BZ41" s="10">
        <f t="shared" si="2"/>
        <v>9</v>
      </c>
      <c r="CA41" s="10">
        <f t="shared" si="3"/>
        <v>12</v>
      </c>
      <c r="CB41" s="10">
        <f t="shared" si="4"/>
        <v>24</v>
      </c>
      <c r="CC41" s="10">
        <f t="shared" si="5"/>
        <v>28</v>
      </c>
      <c r="CD41" s="10">
        <f t="shared" si="6"/>
        <v>26</v>
      </c>
      <c r="CE41" s="10">
        <f t="shared" si="7"/>
        <v>27</v>
      </c>
      <c r="CF41" s="10">
        <f t="shared" si="8"/>
        <v>31</v>
      </c>
      <c r="CG41" s="10" t="e">
        <f t="shared" si="9"/>
        <v>#N/A</v>
      </c>
      <c r="CH41" s="10" t="e">
        <f t="shared" si="10"/>
        <v>#N/A</v>
      </c>
      <c r="CI41" s="10" t="e">
        <f t="shared" si="11"/>
        <v>#N/A</v>
      </c>
      <c r="CJ41" s="10" t="e">
        <f t="shared" si="12"/>
        <v>#N/A</v>
      </c>
      <c r="CK41" s="10" t="e">
        <f t="shared" si="13"/>
        <v>#N/A</v>
      </c>
      <c r="CL41" s="10" t="e">
        <f t="shared" si="14"/>
        <v>#N/A</v>
      </c>
      <c r="CM41" s="10" t="e">
        <f t="shared" si="15"/>
        <v>#N/A</v>
      </c>
      <c r="CN41" s="10" t="e">
        <f t="shared" si="16"/>
        <v>#N/A</v>
      </c>
      <c r="CO41" s="10" t="e">
        <f t="shared" si="17"/>
        <v>#N/A</v>
      </c>
      <c r="CP41" s="10" t="e">
        <f t="shared" si="18"/>
        <v>#N/A</v>
      </c>
      <c r="CQ41" s="10" t="e">
        <f t="shared" si="19"/>
        <v>#N/A</v>
      </c>
      <c r="CR41" s="10" t="e">
        <f t="shared" si="20"/>
        <v>#N/A</v>
      </c>
      <c r="CS41" s="10" t="e">
        <f t="shared" si="21"/>
        <v>#N/A</v>
      </c>
      <c r="CT41" s="10" t="e">
        <f t="shared" si="22"/>
        <v>#N/A</v>
      </c>
      <c r="CU41" s="10" t="e">
        <f t="shared" si="23"/>
        <v>#N/A</v>
      </c>
      <c r="CV41" s="10" t="e">
        <f t="shared" si="24"/>
        <v>#N/A</v>
      </c>
      <c r="CW41" s="10" t="e">
        <f t="shared" si="25"/>
        <v>#N/A</v>
      </c>
      <c r="CX41" s="10" t="e">
        <f t="shared" si="26"/>
        <v>#N/A</v>
      </c>
      <c r="CY41" s="10" t="e">
        <f t="shared" si="27"/>
        <v>#N/A</v>
      </c>
      <c r="CZ41" s="10" t="e">
        <f t="shared" si="28"/>
        <v>#N/A</v>
      </c>
      <c r="DA41" s="10" t="e">
        <f t="shared" si="29"/>
        <v>#N/A</v>
      </c>
      <c r="DB41" s="10" t="e">
        <f t="shared" si="30"/>
        <v>#N/A</v>
      </c>
      <c r="DC41" s="10" t="e">
        <f t="shared" si="31"/>
        <v>#N/A</v>
      </c>
      <c r="DD41" s="10" t="e">
        <f t="shared" si="32"/>
        <v>#N/A</v>
      </c>
      <c r="DE41" s="10" t="e">
        <f t="shared" si="33"/>
        <v>#N/A</v>
      </c>
      <c r="DF41" s="10" t="e">
        <f t="shared" si="34"/>
        <v>#N/A</v>
      </c>
      <c r="DG41" s="10" t="e">
        <f t="shared" si="35"/>
        <v>#N/A</v>
      </c>
      <c r="DH41" s="10" t="e">
        <f t="shared" si="36"/>
        <v>#N/A</v>
      </c>
      <c r="DI41" s="10" t="e">
        <f t="shared" si="37"/>
        <v>#N/A</v>
      </c>
      <c r="DJ41" s="10" t="e">
        <f t="shared" si="38"/>
        <v>#N/A</v>
      </c>
      <c r="DK41" s="10" t="e">
        <f t="shared" si="39"/>
        <v>#N/A</v>
      </c>
      <c r="DL41" s="10" t="e">
        <f t="shared" si="40"/>
        <v>#N/A</v>
      </c>
      <c r="DM41" s="10" t="e">
        <f t="shared" si="41"/>
        <v>#N/A</v>
      </c>
      <c r="DN41" s="10" t="e">
        <f t="shared" si="42"/>
        <v>#N/A</v>
      </c>
      <c r="DO41" s="10" t="e">
        <f t="shared" si="43"/>
        <v>#N/A</v>
      </c>
      <c r="DP41" s="10" t="e">
        <f t="shared" si="44"/>
        <v>#N/A</v>
      </c>
      <c r="DQ41" s="10" t="e">
        <f t="shared" si="45"/>
        <v>#N/A</v>
      </c>
      <c r="DR41" s="10" t="e">
        <f t="shared" si="46"/>
        <v>#N/A</v>
      </c>
      <c r="DS41" s="10" t="e">
        <f t="shared" si="47"/>
        <v>#N/A</v>
      </c>
      <c r="DT41" s="10" t="e">
        <f t="shared" si="48"/>
        <v>#N/A</v>
      </c>
      <c r="DU41" s="10" t="e">
        <f t="shared" si="49"/>
        <v>#N/A</v>
      </c>
      <c r="DV41" s="10" t="e">
        <f t="shared" si="50"/>
        <v>#N/A</v>
      </c>
      <c r="DW41" s="10" t="e">
        <f t="shared" si="51"/>
        <v>#N/A</v>
      </c>
      <c r="DX41" s="10" t="e">
        <f t="shared" si="52"/>
        <v>#N/A</v>
      </c>
      <c r="DY41" s="10" t="e">
        <f t="shared" si="53"/>
        <v>#N/A</v>
      </c>
      <c r="DZ41" s="10" t="e">
        <f t="shared" si="54"/>
        <v>#N/A</v>
      </c>
      <c r="EA41" s="10" t="e">
        <f t="shared" si="55"/>
        <v>#N/A</v>
      </c>
      <c r="EB41" s="10" t="e">
        <f t="shared" si="56"/>
        <v>#N/A</v>
      </c>
      <c r="EC41" s="10" t="e">
        <f t="shared" si="57"/>
        <v>#N/A</v>
      </c>
      <c r="ED41" s="10" t="e">
        <f t="shared" si="58"/>
        <v>#N/A</v>
      </c>
      <c r="EE41" s="10" t="e">
        <f t="shared" si="59"/>
        <v>#N/A</v>
      </c>
      <c r="EF41" s="10" t="e">
        <f t="shared" si="60"/>
        <v>#N/A</v>
      </c>
      <c r="EG41" s="10" t="e">
        <f t="shared" si="61"/>
        <v>#N/A</v>
      </c>
      <c r="EH41" s="10" t="e">
        <f t="shared" si="62"/>
        <v>#N/A</v>
      </c>
      <c r="EI41" s="10" t="e">
        <f t="shared" si="63"/>
        <v>#N/A</v>
      </c>
      <c r="EJ41" s="10" t="e">
        <f t="shared" si="64"/>
        <v>#N/A</v>
      </c>
    </row>
    <row r="42" spans="1:140" ht="15" x14ac:dyDescent="0.2">
      <c r="A42" s="1"/>
      <c r="B42" s="118" t="s">
        <v>132</v>
      </c>
      <c r="C42" s="114">
        <f>Tipy!A12</f>
        <v>54</v>
      </c>
      <c r="D42" s="109" t="str">
        <f>IF(Tipy!B12="","",Tipy!B12)</f>
        <v>Burton</v>
      </c>
      <c r="E42" s="110">
        <f t="shared" si="65"/>
        <v>270</v>
      </c>
      <c r="F42" s="105">
        <f>IF(ISBLANK(Výsledky!$I$3),"-",SUM(K42:P42,R42,T42:U42,W42,Y42:AA42,AC42,AE42,AG42,AI42:AK42,AN42:AO42,AS42:AT42,AV42:AW42,AZ42,BB42:BC42,BE42:BF42,BH42,BJ42,BL42:BN42,BP42,BR42:BS42))</f>
        <v>220</v>
      </c>
      <c r="G42" s="90">
        <f>IF(ISBLANK(Výsledky!$BF$3),"-",SUM(Q42,V42,X42,S42,AB42,AD42,AU42,BA42,BG42,BI42,BO42,BQ42,BU42))</f>
        <v>50</v>
      </c>
      <c r="H42" s="90" t="str">
        <f>IF(ISBLANK(Výsledky!$FG$3),"-",SUM(AF42,AH42,AM42,AP42,AR42,AX42))</f>
        <v>-</v>
      </c>
      <c r="I42" s="93" t="str">
        <f>IF(ISBLANK(Výsledky!$GW$3),"-",SUM(AL42,AQ42,AY42,BD42,BK42,BT42))</f>
        <v>-</v>
      </c>
      <c r="J42" s="95" t="str">
        <f>IF(ISBLANK(Výsledky!$I$3),"",Výsledky!I18)</f>
        <v>-</v>
      </c>
      <c r="K42" s="92">
        <f>IF(ISBLANK(Výsledky!$P$3),"",Výsledky!P18)</f>
        <v>20</v>
      </c>
      <c r="L42" s="92" t="str">
        <f>IF(ISBLANK(Výsledky!$W$3),"",Výsledky!W18)</f>
        <v>-</v>
      </c>
      <c r="M42" s="92">
        <f>IF(ISBLANK(Výsledky!$AD$3),"",Výsledky!AD18)</f>
        <v>0</v>
      </c>
      <c r="N42" s="92">
        <f>IF(ISBLANK(Výsledky!$AK$3),"",Výsledky!AK18)</f>
        <v>50</v>
      </c>
      <c r="O42" s="92">
        <f>IF(ISBLANK(Výsledky!$AR$3),"",Výsledky!AR18)</f>
        <v>60</v>
      </c>
      <c r="P42" s="92">
        <f>IF(ISBLANK(Výsledky!$AY$3),"",Výsledky!AY18)</f>
        <v>0</v>
      </c>
      <c r="Q42" s="92">
        <f>IF(ISBLANK(Výsledky!$BF$3),"",Výsledky!BF18)</f>
        <v>0</v>
      </c>
      <c r="R42" s="92" t="str">
        <f>IF(ISBLANK(Výsledky!$BM$3),"",Výsledky!BM18)</f>
        <v/>
      </c>
      <c r="S42" s="92">
        <f>IF(ISBLANK(Výsledky!$BT$3),"",Výsledky!BT18)</f>
        <v>0</v>
      </c>
      <c r="T42" s="92" t="str">
        <f>IF(ISBLANK(Výsledky!$CA$3),"",Výsledky!CA18)</f>
        <v/>
      </c>
      <c r="U42" s="92">
        <f>IF(ISBLANK(Výsledky!$CH$3),"",Výsledky!CH18)</f>
        <v>10</v>
      </c>
      <c r="V42" s="92">
        <f>IF(ISBLANK(Výsledky!$CO$3),"",Výsledky!CO18)</f>
        <v>0</v>
      </c>
      <c r="W42" s="92">
        <f>IF(ISBLANK(Výsledky!$CV$3),"",Výsledky!CV18)</f>
        <v>40</v>
      </c>
      <c r="X42" s="92">
        <f>IF(ISBLANK(Výsledky!$DC$3),"",Výsledky!DC18)</f>
        <v>50</v>
      </c>
      <c r="Y42" s="92">
        <f>IF(ISBLANK(Výsledky!$DJ$3),"",Výsledky!DJ18)</f>
        <v>20</v>
      </c>
      <c r="Z42" s="92">
        <f>IF(ISBLANK(Výsledky!$DQ$3),"",Výsledky!DQ18)</f>
        <v>20</v>
      </c>
      <c r="AA42" s="92" t="str">
        <f>IF(ISBLANK(Výsledky!$DX$3),"",Výsledky!DX18)</f>
        <v>-</v>
      </c>
      <c r="AB42" s="92" t="str">
        <f>IF(ISBLANK(Výsledky!$EE$3),"",Výsledky!EE18)</f>
        <v/>
      </c>
      <c r="AC42" s="92" t="str">
        <f>IF(ISBLANK(Výsledky!$EL$3),"",Výsledky!EL18)</f>
        <v/>
      </c>
      <c r="AD42" s="92" t="str">
        <f>IF(ISBLANK(Výsledky!$ES$3),"",Výsledky!ES18)</f>
        <v/>
      </c>
      <c r="AE42" s="92" t="str">
        <f>IF(ISBLANK(Výsledky!$EZ$3),"",Výsledky!EZ18)</f>
        <v/>
      </c>
      <c r="AF42" s="92" t="str">
        <f>IF(ISBLANK(Výsledky!$FG$3),"",Výsledky!FG18)</f>
        <v/>
      </c>
      <c r="AG42" s="92" t="str">
        <f>IF(ISBLANK(Výsledky!$FN$3),"",Výsledky!FN18)</f>
        <v/>
      </c>
      <c r="AH42" s="92" t="str">
        <f>IF(ISBLANK(Výsledky!$FU$3),"",Výsledky!FU18)</f>
        <v/>
      </c>
      <c r="AI42" s="92" t="str">
        <f>IF(ISBLANK(Výsledky!$GB$3),"",Výsledky!GB18)</f>
        <v/>
      </c>
      <c r="AJ42" s="92" t="str">
        <f>IF(ISBLANK(Výsledky!$GI$3),"",Výsledky!GI18)</f>
        <v/>
      </c>
      <c r="AK42" s="92" t="str">
        <f>IF(ISBLANK(Výsledky!$GP$3),"",Výsledky!GP18)</f>
        <v/>
      </c>
      <c r="AL42" s="92" t="str">
        <f>IF(ISBLANK(Výsledky!$GW$3),"",Výsledky!GW18)</f>
        <v/>
      </c>
      <c r="AM42" s="92" t="str">
        <f>IF(ISBLANK(Výsledky!$HD$3),"",Výsledky!HD18)</f>
        <v/>
      </c>
      <c r="AN42" s="92" t="str">
        <f>IF(ISBLANK(Výsledky!$HK$3),"",Výsledky!HK18)</f>
        <v/>
      </c>
      <c r="AO42" s="92" t="str">
        <f>IF(ISBLANK(Výsledky!$HR$3),"",Výsledky!HR18)</f>
        <v/>
      </c>
      <c r="AP42" s="92" t="str">
        <f>IF(ISBLANK(Výsledky!$HY$3),"",Výsledky!HY18)</f>
        <v/>
      </c>
      <c r="AQ42" s="92" t="str">
        <f>IF(ISBLANK(Výsledky!$IF$3),"",Výsledky!IF18)</f>
        <v/>
      </c>
      <c r="AR42" s="92" t="str">
        <f>IF(ISBLANK(Výsledky!$IM$3),"",Výsledky!IM18)</f>
        <v/>
      </c>
      <c r="AS42" s="92" t="str">
        <f>IF(ISBLANK(Výsledky!$IT$3),"",Výsledky!IT18)</f>
        <v/>
      </c>
      <c r="AT42" s="92" t="str">
        <f>IF(ISBLANK(Výsledky!$JA$3),"",Výsledky!JA18)</f>
        <v/>
      </c>
      <c r="AU42" s="92" t="str">
        <f>IF(ISBLANK(Výsledky!$JH$3),"",Výsledky!JH18)</f>
        <v/>
      </c>
      <c r="AV42" s="92" t="str">
        <f>IF(ISBLANK(Výsledky!$JO$3),"",Výsledky!JO18)</f>
        <v/>
      </c>
      <c r="AW42" s="92" t="str">
        <f>IF(ISBLANK(Výsledky!$JV$3),"",Výsledky!JV18)</f>
        <v/>
      </c>
      <c r="AX42" s="92" t="str">
        <f>IF(ISBLANK(Výsledky!$KC$3),"",Výsledky!KC18)</f>
        <v/>
      </c>
      <c r="AY42" s="92" t="str">
        <f>IF(ISBLANK(Výsledky!$KJ$3),"",Výsledky!KJ18)</f>
        <v/>
      </c>
      <c r="AZ42" s="92" t="str">
        <f>IF(ISBLANK(Výsledky!$KQ$3),"",Výsledky!KQ18)</f>
        <v/>
      </c>
      <c r="BA42" s="92" t="str">
        <f>IF(ISBLANK(Výsledky!$KX$3),"",Výsledky!KX18)</f>
        <v/>
      </c>
      <c r="BB42" s="92" t="str">
        <f>IF(ISBLANK(Výsledky!$LE$3),"",Výsledky!LE18)</f>
        <v/>
      </c>
      <c r="BC42" s="92" t="str">
        <f>IF(ISBLANK(Výsledky!$LL$3),"",Výsledky!LL18)</f>
        <v/>
      </c>
      <c r="BD42" s="92" t="str">
        <f>IF(ISBLANK(Výsledky!$LS$3),"",Výsledky!LS18)</f>
        <v/>
      </c>
      <c r="BE42" s="92" t="str">
        <f>IF(ISBLANK(Výsledky!$LZ$3),"",Výsledky!LZ18)</f>
        <v/>
      </c>
      <c r="BF42" s="92" t="str">
        <f>IF(ISBLANK(Výsledky!$MG$3),"",Výsledky!MG18)</f>
        <v/>
      </c>
      <c r="BG42" s="92" t="str">
        <f>IF(ISBLANK(Výsledky!$MN$3),"",Výsledky!MN18)</f>
        <v/>
      </c>
      <c r="BH42" s="92" t="str">
        <f>IF(ISBLANK(Výsledky!$MU$3),"",Výsledky!MU18)</f>
        <v/>
      </c>
      <c r="BI42" s="92" t="str">
        <f>IF(ISBLANK(Výsledky!$NB$3),"",Výsledky!NB18)</f>
        <v/>
      </c>
      <c r="BJ42" s="92" t="str">
        <f>IF(ISBLANK(Výsledky!$NI$3),"",Výsledky!NI18)</f>
        <v/>
      </c>
      <c r="BK42" s="92" t="str">
        <f>IF(ISBLANK(Výsledky!$NP$3),"",Výsledky!NP18)</f>
        <v/>
      </c>
      <c r="BL42" s="92" t="str">
        <f>IF(ISBLANK(Výsledky!$NW$3),"",Výsledky!NW18)</f>
        <v/>
      </c>
      <c r="BM42" s="92" t="str">
        <f>IF(ISBLANK(Výsledky!$OD$3),"",Výsledky!OD18)</f>
        <v/>
      </c>
      <c r="BN42" s="92" t="str">
        <f>IF(ISBLANK(Výsledky!$OK$3),"",Výsledky!OK18)</f>
        <v/>
      </c>
      <c r="BO42" s="92" t="str">
        <f>IF(ISBLANK(Výsledky!$OR$3),"",Výsledky!OR18)</f>
        <v/>
      </c>
      <c r="BP42" s="92" t="str">
        <f>IF(ISBLANK(Výsledky!$OY$3),"",Výsledky!OY18)</f>
        <v/>
      </c>
      <c r="BQ42" s="92" t="str">
        <f>IF(ISBLANK(Výsledky!$PF$3),"",Výsledky!PF18)</f>
        <v/>
      </c>
      <c r="BR42" s="92" t="str">
        <f>IF(ISBLANK(Výsledky!$PM$3),"",Výsledky!PM18)</f>
        <v/>
      </c>
      <c r="BS42" s="92" t="str">
        <f>IF(ISBLANK(Výsledky!$PT$3),"",Výsledky!PT18)</f>
        <v/>
      </c>
      <c r="BT42" s="92" t="str">
        <f>IF(ISBLANK(Výsledky!$QA$3),"",Výsledky!QA18)</f>
        <v/>
      </c>
      <c r="BU42" s="96" t="str">
        <f>IF(ISBLANK(Výsledky!$QH$3),"",Výsledky!QH18)</f>
        <v/>
      </c>
      <c r="BV42" s="8"/>
      <c r="BW42" s="11"/>
      <c r="BX42" s="12" t="str">
        <f>IF(Tipy!B45="","",Tipy!B45)</f>
        <v>MaroLFC</v>
      </c>
      <c r="BY42" s="10">
        <f t="shared" si="1"/>
        <v>20</v>
      </c>
      <c r="BZ42" s="10">
        <f t="shared" si="2"/>
        <v>26</v>
      </c>
      <c r="CA42" s="10">
        <f t="shared" si="3"/>
        <v>20</v>
      </c>
      <c r="CB42" s="10">
        <f t="shared" si="4"/>
        <v>23</v>
      </c>
      <c r="CC42" s="10">
        <f t="shared" si="5"/>
        <v>27</v>
      </c>
      <c r="CD42" s="10">
        <f t="shared" si="6"/>
        <v>34</v>
      </c>
      <c r="CE42" s="10">
        <f t="shared" si="7"/>
        <v>34</v>
      </c>
      <c r="CF42" s="10">
        <f t="shared" si="8"/>
        <v>23</v>
      </c>
      <c r="CG42" s="10" t="e">
        <f t="shared" si="9"/>
        <v>#N/A</v>
      </c>
      <c r="CH42" s="10" t="e">
        <f t="shared" si="10"/>
        <v>#N/A</v>
      </c>
      <c r="CI42" s="10" t="e">
        <f t="shared" si="11"/>
        <v>#N/A</v>
      </c>
      <c r="CJ42" s="10" t="e">
        <f t="shared" si="12"/>
        <v>#N/A</v>
      </c>
      <c r="CK42" s="10" t="e">
        <f t="shared" si="13"/>
        <v>#N/A</v>
      </c>
      <c r="CL42" s="10" t="e">
        <f t="shared" si="14"/>
        <v>#N/A</v>
      </c>
      <c r="CM42" s="10" t="e">
        <f t="shared" si="15"/>
        <v>#N/A</v>
      </c>
      <c r="CN42" s="10" t="e">
        <f t="shared" si="16"/>
        <v>#N/A</v>
      </c>
      <c r="CO42" s="10" t="e">
        <f t="shared" si="17"/>
        <v>#N/A</v>
      </c>
      <c r="CP42" s="10" t="e">
        <f t="shared" si="18"/>
        <v>#N/A</v>
      </c>
      <c r="CQ42" s="10" t="e">
        <f t="shared" si="19"/>
        <v>#N/A</v>
      </c>
      <c r="CR42" s="10" t="e">
        <f t="shared" si="20"/>
        <v>#N/A</v>
      </c>
      <c r="CS42" s="10" t="e">
        <f t="shared" si="21"/>
        <v>#N/A</v>
      </c>
      <c r="CT42" s="10" t="e">
        <f t="shared" si="22"/>
        <v>#N/A</v>
      </c>
      <c r="CU42" s="10" t="e">
        <f t="shared" si="23"/>
        <v>#N/A</v>
      </c>
      <c r="CV42" s="10" t="e">
        <f t="shared" si="24"/>
        <v>#N/A</v>
      </c>
      <c r="CW42" s="10" t="e">
        <f t="shared" si="25"/>
        <v>#N/A</v>
      </c>
      <c r="CX42" s="10" t="e">
        <f t="shared" si="26"/>
        <v>#N/A</v>
      </c>
      <c r="CY42" s="10" t="e">
        <f t="shared" si="27"/>
        <v>#N/A</v>
      </c>
      <c r="CZ42" s="10" t="e">
        <f t="shared" si="28"/>
        <v>#N/A</v>
      </c>
      <c r="DA42" s="10" t="e">
        <f t="shared" si="29"/>
        <v>#N/A</v>
      </c>
      <c r="DB42" s="10" t="e">
        <f t="shared" si="30"/>
        <v>#N/A</v>
      </c>
      <c r="DC42" s="10" t="e">
        <f t="shared" si="31"/>
        <v>#N/A</v>
      </c>
      <c r="DD42" s="10" t="e">
        <f t="shared" si="32"/>
        <v>#N/A</v>
      </c>
      <c r="DE42" s="10" t="e">
        <f t="shared" si="33"/>
        <v>#N/A</v>
      </c>
      <c r="DF42" s="10" t="e">
        <f t="shared" si="34"/>
        <v>#N/A</v>
      </c>
      <c r="DG42" s="10" t="e">
        <f t="shared" si="35"/>
        <v>#N/A</v>
      </c>
      <c r="DH42" s="10" t="e">
        <f t="shared" si="36"/>
        <v>#N/A</v>
      </c>
      <c r="DI42" s="10" t="e">
        <f t="shared" si="37"/>
        <v>#N/A</v>
      </c>
      <c r="DJ42" s="10" t="e">
        <f t="shared" si="38"/>
        <v>#N/A</v>
      </c>
      <c r="DK42" s="10" t="e">
        <f t="shared" si="39"/>
        <v>#N/A</v>
      </c>
      <c r="DL42" s="10" t="e">
        <f t="shared" si="40"/>
        <v>#N/A</v>
      </c>
      <c r="DM42" s="10" t="e">
        <f t="shared" si="41"/>
        <v>#N/A</v>
      </c>
      <c r="DN42" s="10" t="e">
        <f t="shared" si="42"/>
        <v>#N/A</v>
      </c>
      <c r="DO42" s="10" t="e">
        <f t="shared" si="43"/>
        <v>#N/A</v>
      </c>
      <c r="DP42" s="10" t="e">
        <f t="shared" si="44"/>
        <v>#N/A</v>
      </c>
      <c r="DQ42" s="10" t="e">
        <f t="shared" si="45"/>
        <v>#N/A</v>
      </c>
      <c r="DR42" s="10" t="e">
        <f t="shared" si="46"/>
        <v>#N/A</v>
      </c>
      <c r="DS42" s="10" t="e">
        <f t="shared" si="47"/>
        <v>#N/A</v>
      </c>
      <c r="DT42" s="10" t="e">
        <f t="shared" si="48"/>
        <v>#N/A</v>
      </c>
      <c r="DU42" s="10" t="e">
        <f t="shared" si="49"/>
        <v>#N/A</v>
      </c>
      <c r="DV42" s="10" t="e">
        <f t="shared" si="50"/>
        <v>#N/A</v>
      </c>
      <c r="DW42" s="10" t="e">
        <f t="shared" si="51"/>
        <v>#N/A</v>
      </c>
      <c r="DX42" s="10" t="e">
        <f t="shared" si="52"/>
        <v>#N/A</v>
      </c>
      <c r="DY42" s="10" t="e">
        <f t="shared" si="53"/>
        <v>#N/A</v>
      </c>
      <c r="DZ42" s="10" t="e">
        <f t="shared" si="54"/>
        <v>#N/A</v>
      </c>
      <c r="EA42" s="10" t="e">
        <f t="shared" si="55"/>
        <v>#N/A</v>
      </c>
      <c r="EB42" s="10" t="e">
        <f t="shared" si="56"/>
        <v>#N/A</v>
      </c>
      <c r="EC42" s="10" t="e">
        <f t="shared" si="57"/>
        <v>#N/A</v>
      </c>
      <c r="ED42" s="10" t="e">
        <f t="shared" si="58"/>
        <v>#N/A</v>
      </c>
      <c r="EE42" s="10" t="e">
        <f t="shared" si="59"/>
        <v>#N/A</v>
      </c>
      <c r="EF42" s="10" t="e">
        <f t="shared" si="60"/>
        <v>#N/A</v>
      </c>
      <c r="EG42" s="10" t="e">
        <f t="shared" si="61"/>
        <v>#N/A</v>
      </c>
      <c r="EH42" s="10" t="e">
        <f t="shared" si="62"/>
        <v>#N/A</v>
      </c>
      <c r="EI42" s="10" t="e">
        <f t="shared" si="63"/>
        <v>#N/A</v>
      </c>
      <c r="EJ42" s="10" t="e">
        <f t="shared" si="64"/>
        <v>#N/A</v>
      </c>
    </row>
    <row r="43" spans="1:140" ht="15" x14ac:dyDescent="0.2">
      <c r="A43" s="1"/>
      <c r="B43" s="118" t="s">
        <v>133</v>
      </c>
      <c r="C43" s="114">
        <f>Tipy!A46</f>
        <v>69</v>
      </c>
      <c r="D43" s="109" t="str">
        <f>IF(Tipy!B46="","",Tipy!B46)</f>
        <v>Masko</v>
      </c>
      <c r="E43" s="110">
        <f t="shared" si="65"/>
        <v>270</v>
      </c>
      <c r="F43" s="105">
        <f>IF(ISBLANK(Výsledky!$I$3),"-",SUM(K43:P43,R43,T43:U43,W43,Y43:AA43,AC43,AE43,AG43,AI43:AK43,AN43:AO43,AS43:AT43,AV43:AW43,AZ43,BB43:BC43,BE43:BF43,BH43,BJ43,BL43:BN43,BP43,BR43:BS43))</f>
        <v>160</v>
      </c>
      <c r="G43" s="90">
        <f>IF(ISBLANK(Výsledky!$BF$3),"-",SUM(Q43,V43,X43,S43,AB43,AD43,AU43,BA43,BG43,BI43,BO43,BQ43,BU43))</f>
        <v>110</v>
      </c>
      <c r="H43" s="90" t="str">
        <f>IF(ISBLANK(Výsledky!$FG$3),"-",SUM(AF43,AH43,AM43,AP43,AR43,AX43))</f>
        <v>-</v>
      </c>
      <c r="I43" s="93" t="str">
        <f>IF(ISBLANK(Výsledky!$GW$3),"-",SUM(AL43,AQ43,AY43,BD43,BK43,BT43))</f>
        <v>-</v>
      </c>
      <c r="J43" s="95">
        <f>IF(ISBLANK(Výsledky!$I$3),"",Výsledky!I52)</f>
        <v>0</v>
      </c>
      <c r="K43" s="92">
        <f>IF(ISBLANK(Výsledky!$P$3),"",Výsledky!P52)</f>
        <v>40</v>
      </c>
      <c r="L43" s="92">
        <f>IF(ISBLANK(Výsledky!$W$3),"",Výsledky!W52)</f>
        <v>0</v>
      </c>
      <c r="M43" s="92">
        <f>IF(ISBLANK(Výsledky!$AD$3),"",Výsledky!AD52)</f>
        <v>20</v>
      </c>
      <c r="N43" s="92">
        <f>IF(ISBLANK(Výsledky!$AK$3),"",Výsledky!AK52)</f>
        <v>20</v>
      </c>
      <c r="O43" s="92" t="str">
        <f>IF(ISBLANK(Výsledky!$AR$3),"",Výsledky!AR52)</f>
        <v>-</v>
      </c>
      <c r="P43" s="92">
        <f>IF(ISBLANK(Výsledky!$AY$3),"",Výsledky!AY52)</f>
        <v>10</v>
      </c>
      <c r="Q43" s="92">
        <f>IF(ISBLANK(Výsledky!$BF$3),"",Výsledky!BF52)</f>
        <v>30</v>
      </c>
      <c r="R43" s="92" t="str">
        <f>IF(ISBLANK(Výsledky!$BM$3),"",Výsledky!BM52)</f>
        <v/>
      </c>
      <c r="S43" s="92">
        <f>IF(ISBLANK(Výsledky!$BT$3),"",Výsledky!BT52)</f>
        <v>0</v>
      </c>
      <c r="T43" s="92" t="str">
        <f>IF(ISBLANK(Výsledky!$CA$3),"",Výsledky!CA52)</f>
        <v/>
      </c>
      <c r="U43" s="92">
        <f>IF(ISBLANK(Výsledky!$CH$3),"",Výsledky!CH52)</f>
        <v>0</v>
      </c>
      <c r="V43" s="92">
        <f>IF(ISBLANK(Výsledky!$CO$3),"",Výsledky!CO52)</f>
        <v>40</v>
      </c>
      <c r="W43" s="92">
        <f>IF(ISBLANK(Výsledky!$CV$3),"",Výsledky!CV52)</f>
        <v>20</v>
      </c>
      <c r="X43" s="92">
        <f>IF(ISBLANK(Výsledky!$DC$3),"",Výsledky!DC52)</f>
        <v>40</v>
      </c>
      <c r="Y43" s="92">
        <f>IF(ISBLANK(Výsledky!$DJ$3),"",Výsledky!DJ52)</f>
        <v>20</v>
      </c>
      <c r="Z43" s="92">
        <f>IF(ISBLANK(Výsledky!$DQ$3),"",Výsledky!DQ52)</f>
        <v>30</v>
      </c>
      <c r="AA43" s="92">
        <f>IF(ISBLANK(Výsledky!$DX$3),"",Výsledky!DX52)</f>
        <v>0</v>
      </c>
      <c r="AB43" s="92" t="str">
        <f>IF(ISBLANK(Výsledky!$EE$3),"",Výsledky!EE52)</f>
        <v/>
      </c>
      <c r="AC43" s="92" t="str">
        <f>IF(ISBLANK(Výsledky!$EL$3),"",Výsledky!EL52)</f>
        <v/>
      </c>
      <c r="AD43" s="92" t="str">
        <f>IF(ISBLANK(Výsledky!$ES$3),"",Výsledky!ES52)</f>
        <v/>
      </c>
      <c r="AE43" s="92" t="str">
        <f>IF(ISBLANK(Výsledky!$EZ$3),"",Výsledky!EZ52)</f>
        <v/>
      </c>
      <c r="AF43" s="92" t="str">
        <f>IF(ISBLANK(Výsledky!$FG$3),"",Výsledky!FG52)</f>
        <v/>
      </c>
      <c r="AG43" s="92" t="str">
        <f>IF(ISBLANK(Výsledky!$FN$3),"",Výsledky!FN52)</f>
        <v/>
      </c>
      <c r="AH43" s="92" t="str">
        <f>IF(ISBLANK(Výsledky!$FU$3),"",Výsledky!FU52)</f>
        <v/>
      </c>
      <c r="AI43" s="92" t="str">
        <f>IF(ISBLANK(Výsledky!$GB$3),"",Výsledky!GB52)</f>
        <v/>
      </c>
      <c r="AJ43" s="92" t="str">
        <f>IF(ISBLANK(Výsledky!$GI$3),"",Výsledky!GI52)</f>
        <v/>
      </c>
      <c r="AK43" s="92" t="str">
        <f>IF(ISBLANK(Výsledky!$GP$3),"",Výsledky!GP52)</f>
        <v/>
      </c>
      <c r="AL43" s="92" t="str">
        <f>IF(ISBLANK(Výsledky!$GW$3),"",Výsledky!GW52)</f>
        <v/>
      </c>
      <c r="AM43" s="92" t="str">
        <f>IF(ISBLANK(Výsledky!$HD$3),"",Výsledky!HD52)</f>
        <v/>
      </c>
      <c r="AN43" s="92" t="str">
        <f>IF(ISBLANK(Výsledky!$HK$3),"",Výsledky!HK52)</f>
        <v/>
      </c>
      <c r="AO43" s="92" t="str">
        <f>IF(ISBLANK(Výsledky!$HR$3),"",Výsledky!HR52)</f>
        <v/>
      </c>
      <c r="AP43" s="92" t="str">
        <f>IF(ISBLANK(Výsledky!$HY$3),"",Výsledky!HY52)</f>
        <v/>
      </c>
      <c r="AQ43" s="92" t="str">
        <f>IF(ISBLANK(Výsledky!$IF$3),"",Výsledky!IF52)</f>
        <v/>
      </c>
      <c r="AR43" s="92" t="str">
        <f>IF(ISBLANK(Výsledky!$IM$3),"",Výsledky!IM52)</f>
        <v/>
      </c>
      <c r="AS43" s="92" t="str">
        <f>IF(ISBLANK(Výsledky!$IT$3),"",Výsledky!IT52)</f>
        <v/>
      </c>
      <c r="AT43" s="92" t="str">
        <f>IF(ISBLANK(Výsledky!$JA$3),"",Výsledky!JA52)</f>
        <v/>
      </c>
      <c r="AU43" s="92" t="str">
        <f>IF(ISBLANK(Výsledky!$JH$3),"",Výsledky!JH52)</f>
        <v/>
      </c>
      <c r="AV43" s="92" t="str">
        <f>IF(ISBLANK(Výsledky!$JO$3),"",Výsledky!JO52)</f>
        <v/>
      </c>
      <c r="AW43" s="92" t="str">
        <f>IF(ISBLANK(Výsledky!$JV$3),"",Výsledky!JV52)</f>
        <v/>
      </c>
      <c r="AX43" s="92" t="str">
        <f>IF(ISBLANK(Výsledky!$KC$3),"",Výsledky!KC52)</f>
        <v/>
      </c>
      <c r="AY43" s="92" t="str">
        <f>IF(ISBLANK(Výsledky!$KJ$3),"",Výsledky!KJ52)</f>
        <v/>
      </c>
      <c r="AZ43" s="92" t="str">
        <f>IF(ISBLANK(Výsledky!$KQ$3),"",Výsledky!KQ52)</f>
        <v/>
      </c>
      <c r="BA43" s="92" t="str">
        <f>IF(ISBLANK(Výsledky!$KX$3),"",Výsledky!KX52)</f>
        <v/>
      </c>
      <c r="BB43" s="92" t="str">
        <f>IF(ISBLANK(Výsledky!$LE$3),"",Výsledky!LE52)</f>
        <v/>
      </c>
      <c r="BC43" s="92" t="str">
        <f>IF(ISBLANK(Výsledky!$LL$3),"",Výsledky!LL52)</f>
        <v/>
      </c>
      <c r="BD43" s="92" t="str">
        <f>IF(ISBLANK(Výsledky!$LS$3),"",Výsledky!LS52)</f>
        <v/>
      </c>
      <c r="BE43" s="92" t="str">
        <f>IF(ISBLANK(Výsledky!$LZ$3),"",Výsledky!LZ52)</f>
        <v/>
      </c>
      <c r="BF43" s="92" t="str">
        <f>IF(ISBLANK(Výsledky!$MG$3),"",Výsledky!MG52)</f>
        <v/>
      </c>
      <c r="BG43" s="92" t="str">
        <f>IF(ISBLANK(Výsledky!$MN$3),"",Výsledky!MN52)</f>
        <v/>
      </c>
      <c r="BH43" s="92" t="str">
        <f>IF(ISBLANK(Výsledky!$MU$3),"",Výsledky!MU52)</f>
        <v/>
      </c>
      <c r="BI43" s="92" t="str">
        <f>IF(ISBLANK(Výsledky!$NB$3),"",Výsledky!NB52)</f>
        <v/>
      </c>
      <c r="BJ43" s="92" t="str">
        <f>IF(ISBLANK(Výsledky!$NI$3),"",Výsledky!NI52)</f>
        <v/>
      </c>
      <c r="BK43" s="92" t="str">
        <f>IF(ISBLANK(Výsledky!$NP$3),"",Výsledky!NP52)</f>
        <v/>
      </c>
      <c r="BL43" s="92" t="str">
        <f>IF(ISBLANK(Výsledky!$NW$3),"",Výsledky!NW52)</f>
        <v/>
      </c>
      <c r="BM43" s="92" t="str">
        <f>IF(ISBLANK(Výsledky!$OD$3),"",Výsledky!OD52)</f>
        <v/>
      </c>
      <c r="BN43" s="92" t="str">
        <f>IF(ISBLANK(Výsledky!$OK$3),"",Výsledky!OK52)</f>
        <v/>
      </c>
      <c r="BO43" s="92" t="str">
        <f>IF(ISBLANK(Výsledky!$OR$3),"",Výsledky!OR52)</f>
        <v/>
      </c>
      <c r="BP43" s="92" t="str">
        <f>IF(ISBLANK(Výsledky!$OY$3),"",Výsledky!OY52)</f>
        <v/>
      </c>
      <c r="BQ43" s="92" t="str">
        <f>IF(ISBLANK(Výsledky!$PF$3),"",Výsledky!PF52)</f>
        <v/>
      </c>
      <c r="BR43" s="92" t="str">
        <f>IF(ISBLANK(Výsledky!$PM$3),"",Výsledky!PM52)</f>
        <v/>
      </c>
      <c r="BS43" s="92" t="str">
        <f>IF(ISBLANK(Výsledky!$PT$3),"",Výsledky!PT52)</f>
        <v/>
      </c>
      <c r="BT43" s="92" t="str">
        <f>IF(ISBLANK(Výsledky!$QA$3),"",Výsledky!QA52)</f>
        <v/>
      </c>
      <c r="BU43" s="96" t="str">
        <f>IF(ISBLANK(Výsledky!$QH$3),"",Výsledky!QH52)</f>
        <v/>
      </c>
      <c r="BV43" s="8"/>
      <c r="BW43" s="11"/>
      <c r="BX43" s="12" t="str">
        <f>IF(Tipy!B46="","",Tipy!B46)</f>
        <v>Masko</v>
      </c>
      <c r="BY43" s="10">
        <f t="shared" si="1"/>
        <v>70</v>
      </c>
      <c r="BZ43" s="10">
        <f t="shared" si="2"/>
        <v>40</v>
      </c>
      <c r="CA43" s="10">
        <f t="shared" si="3"/>
        <v>44</v>
      </c>
      <c r="CB43" s="10">
        <f t="shared" si="4"/>
        <v>38</v>
      </c>
      <c r="CC43" s="10">
        <f t="shared" si="5"/>
        <v>42</v>
      </c>
      <c r="CD43" s="10">
        <f t="shared" si="6"/>
        <v>59</v>
      </c>
      <c r="CE43" s="10">
        <f t="shared" si="7"/>
        <v>56</v>
      </c>
      <c r="CF43" s="10">
        <f t="shared" si="8"/>
        <v>40</v>
      </c>
      <c r="CG43" s="10" t="e">
        <f t="shared" si="9"/>
        <v>#N/A</v>
      </c>
      <c r="CH43" s="10" t="e">
        <f t="shared" si="10"/>
        <v>#N/A</v>
      </c>
      <c r="CI43" s="10" t="e">
        <f t="shared" si="11"/>
        <v>#N/A</v>
      </c>
      <c r="CJ43" s="10" t="e">
        <f t="shared" si="12"/>
        <v>#N/A</v>
      </c>
      <c r="CK43" s="10" t="e">
        <f t="shared" si="13"/>
        <v>#N/A</v>
      </c>
      <c r="CL43" s="10" t="e">
        <f t="shared" si="14"/>
        <v>#N/A</v>
      </c>
      <c r="CM43" s="10" t="e">
        <f t="shared" si="15"/>
        <v>#N/A</v>
      </c>
      <c r="CN43" s="10" t="e">
        <f t="shared" si="16"/>
        <v>#N/A</v>
      </c>
      <c r="CO43" s="10" t="e">
        <f t="shared" si="17"/>
        <v>#N/A</v>
      </c>
      <c r="CP43" s="10" t="e">
        <f t="shared" si="18"/>
        <v>#N/A</v>
      </c>
      <c r="CQ43" s="10" t="e">
        <f t="shared" si="19"/>
        <v>#N/A</v>
      </c>
      <c r="CR43" s="10" t="e">
        <f t="shared" si="20"/>
        <v>#N/A</v>
      </c>
      <c r="CS43" s="10" t="e">
        <f t="shared" si="21"/>
        <v>#N/A</v>
      </c>
      <c r="CT43" s="10" t="e">
        <f t="shared" si="22"/>
        <v>#N/A</v>
      </c>
      <c r="CU43" s="10" t="e">
        <f t="shared" si="23"/>
        <v>#N/A</v>
      </c>
      <c r="CV43" s="10" t="e">
        <f t="shared" si="24"/>
        <v>#N/A</v>
      </c>
      <c r="CW43" s="10" t="e">
        <f t="shared" si="25"/>
        <v>#N/A</v>
      </c>
      <c r="CX43" s="10" t="e">
        <f t="shared" si="26"/>
        <v>#N/A</v>
      </c>
      <c r="CY43" s="10" t="e">
        <f t="shared" si="27"/>
        <v>#N/A</v>
      </c>
      <c r="CZ43" s="10" t="e">
        <f t="shared" si="28"/>
        <v>#N/A</v>
      </c>
      <c r="DA43" s="10" t="e">
        <f t="shared" si="29"/>
        <v>#N/A</v>
      </c>
      <c r="DB43" s="10" t="e">
        <f t="shared" si="30"/>
        <v>#N/A</v>
      </c>
      <c r="DC43" s="10" t="e">
        <f t="shared" si="31"/>
        <v>#N/A</v>
      </c>
      <c r="DD43" s="10" t="e">
        <f t="shared" si="32"/>
        <v>#N/A</v>
      </c>
      <c r="DE43" s="10" t="e">
        <f t="shared" si="33"/>
        <v>#N/A</v>
      </c>
      <c r="DF43" s="10" t="e">
        <f t="shared" si="34"/>
        <v>#N/A</v>
      </c>
      <c r="DG43" s="10" t="e">
        <f t="shared" si="35"/>
        <v>#N/A</v>
      </c>
      <c r="DH43" s="10" t="e">
        <f t="shared" si="36"/>
        <v>#N/A</v>
      </c>
      <c r="DI43" s="10" t="e">
        <f t="shared" si="37"/>
        <v>#N/A</v>
      </c>
      <c r="DJ43" s="10" t="e">
        <f t="shared" si="38"/>
        <v>#N/A</v>
      </c>
      <c r="DK43" s="10" t="e">
        <f t="shared" si="39"/>
        <v>#N/A</v>
      </c>
      <c r="DL43" s="10" t="e">
        <f t="shared" si="40"/>
        <v>#N/A</v>
      </c>
      <c r="DM43" s="10" t="e">
        <f t="shared" si="41"/>
        <v>#N/A</v>
      </c>
      <c r="DN43" s="10" t="e">
        <f t="shared" si="42"/>
        <v>#N/A</v>
      </c>
      <c r="DO43" s="10" t="e">
        <f t="shared" si="43"/>
        <v>#N/A</v>
      </c>
      <c r="DP43" s="10" t="e">
        <f t="shared" si="44"/>
        <v>#N/A</v>
      </c>
      <c r="DQ43" s="10" t="e">
        <f t="shared" si="45"/>
        <v>#N/A</v>
      </c>
      <c r="DR43" s="10" t="e">
        <f t="shared" si="46"/>
        <v>#N/A</v>
      </c>
      <c r="DS43" s="10" t="e">
        <f t="shared" si="47"/>
        <v>#N/A</v>
      </c>
      <c r="DT43" s="10" t="e">
        <f t="shared" si="48"/>
        <v>#N/A</v>
      </c>
      <c r="DU43" s="10" t="e">
        <f t="shared" si="49"/>
        <v>#N/A</v>
      </c>
      <c r="DV43" s="10" t="e">
        <f t="shared" si="50"/>
        <v>#N/A</v>
      </c>
      <c r="DW43" s="10" t="e">
        <f t="shared" si="51"/>
        <v>#N/A</v>
      </c>
      <c r="DX43" s="10" t="e">
        <f t="shared" si="52"/>
        <v>#N/A</v>
      </c>
      <c r="DY43" s="10" t="e">
        <f t="shared" si="53"/>
        <v>#N/A</v>
      </c>
      <c r="DZ43" s="10" t="e">
        <f t="shared" si="54"/>
        <v>#N/A</v>
      </c>
      <c r="EA43" s="10" t="e">
        <f t="shared" si="55"/>
        <v>#N/A</v>
      </c>
      <c r="EB43" s="10" t="e">
        <f t="shared" si="56"/>
        <v>#N/A</v>
      </c>
      <c r="EC43" s="10" t="e">
        <f t="shared" si="57"/>
        <v>#N/A</v>
      </c>
      <c r="ED43" s="10" t="e">
        <f t="shared" si="58"/>
        <v>#N/A</v>
      </c>
      <c r="EE43" s="10" t="e">
        <f t="shared" si="59"/>
        <v>#N/A</v>
      </c>
      <c r="EF43" s="10" t="e">
        <f t="shared" si="60"/>
        <v>#N/A</v>
      </c>
      <c r="EG43" s="10" t="e">
        <f t="shared" si="61"/>
        <v>#N/A</v>
      </c>
      <c r="EH43" s="10" t="e">
        <f t="shared" si="62"/>
        <v>#N/A</v>
      </c>
      <c r="EI43" s="10" t="e">
        <f t="shared" si="63"/>
        <v>#N/A</v>
      </c>
      <c r="EJ43" s="10" t="e">
        <f t="shared" si="64"/>
        <v>#N/A</v>
      </c>
    </row>
    <row r="44" spans="1:140" ht="15" x14ac:dyDescent="0.2">
      <c r="A44" s="1"/>
      <c r="B44" s="118" t="s">
        <v>134</v>
      </c>
      <c r="C44" s="114">
        <f>Tipy!A82</f>
        <v>75</v>
      </c>
      <c r="D44" s="109" t="str">
        <f>IF(Tipy!B82="","",Tipy!B82)</f>
        <v>Yankojan</v>
      </c>
      <c r="E44" s="110">
        <f t="shared" si="65"/>
        <v>270</v>
      </c>
      <c r="F44" s="105">
        <f>IF(ISBLANK(Výsledky!$I$3),"-",SUM(K44:P44,R44,T44:U44,W44,Y44:AA44,AC44,AE44,AG44,AI44:AK44,AN44:AO44,AS44:AT44,AV44:AW44,AZ44,BB44:BC44,BE44:BF44,BH44,BJ44,BL44:BN44,BP44,BR44:BS44))</f>
        <v>160</v>
      </c>
      <c r="G44" s="90">
        <f>IF(ISBLANK(Výsledky!$BF$3),"-",SUM(Q44,V44,X44,S44,AB44,AD44,AU44,BA44,BG44,BI44,BO44,BQ44,BU44))</f>
        <v>110</v>
      </c>
      <c r="H44" s="90" t="str">
        <f>IF(ISBLANK(Výsledky!$FG$3),"-",SUM(AF44,AH44,AM44,AP44,AR44,AX44))</f>
        <v>-</v>
      </c>
      <c r="I44" s="93" t="str">
        <f>IF(ISBLANK(Výsledky!$GW$3),"-",SUM(AL44,AQ44,AY44,BD44,BK44,BT44))</f>
        <v>-</v>
      </c>
      <c r="J44" s="95" t="str">
        <f>IF(ISBLANK(Výsledky!$I$3),"",Výsledky!I88)</f>
        <v>-</v>
      </c>
      <c r="K44" s="92">
        <f>IF(ISBLANK(Výsledky!$P$3),"",Výsledky!P88)</f>
        <v>20</v>
      </c>
      <c r="L44" s="92" t="str">
        <f>IF(ISBLANK(Výsledky!$W$3),"",Výsledky!W88)</f>
        <v>-</v>
      </c>
      <c r="M44" s="92">
        <f>IF(ISBLANK(Výsledky!$AD$3),"",Výsledky!AD88)</f>
        <v>20</v>
      </c>
      <c r="N44" s="92">
        <f>IF(ISBLANK(Výsledky!$AK$3),"",Výsledky!AK88)</f>
        <v>20</v>
      </c>
      <c r="O44" s="92">
        <f>IF(ISBLANK(Výsledky!$AR$3),"",Výsledky!AR88)</f>
        <v>60</v>
      </c>
      <c r="P44" s="92" t="str">
        <f>IF(ISBLANK(Výsledky!$AY$3),"",Výsledky!AY88)</f>
        <v>-</v>
      </c>
      <c r="Q44" s="92">
        <f>IF(ISBLANK(Výsledky!$BF$3),"",Výsledky!BF88)</f>
        <v>20</v>
      </c>
      <c r="R44" s="92" t="str">
        <f>IF(ISBLANK(Výsledky!$BM$3),"",Výsledky!BM88)</f>
        <v/>
      </c>
      <c r="S44" s="92">
        <f>IF(ISBLANK(Výsledky!$BT$3),"",Výsledky!BT88)</f>
        <v>30</v>
      </c>
      <c r="T44" s="92" t="str">
        <f>IF(ISBLANK(Výsledky!$CA$3),"",Výsledky!CA88)</f>
        <v/>
      </c>
      <c r="U44" s="92">
        <f>IF(ISBLANK(Výsledky!$CH$3),"",Výsledky!CH88)</f>
        <v>20</v>
      </c>
      <c r="V44" s="92">
        <f>IF(ISBLANK(Výsledky!$CO$3),"",Výsledky!CO88)</f>
        <v>20</v>
      </c>
      <c r="W44" s="92">
        <f>IF(ISBLANK(Výsledky!$CV$3),"",Výsledky!CV88)</f>
        <v>20</v>
      </c>
      <c r="X44" s="92">
        <f>IF(ISBLANK(Výsledky!$DC$3),"",Výsledky!DC88)</f>
        <v>40</v>
      </c>
      <c r="Y44" s="92">
        <f>IF(ISBLANK(Výsledky!$DJ$3),"",Výsledky!DJ88)</f>
        <v>0</v>
      </c>
      <c r="Z44" s="92" t="str">
        <f>IF(ISBLANK(Výsledky!$DQ$3),"",Výsledky!DQ88)</f>
        <v>-</v>
      </c>
      <c r="AA44" s="92">
        <f>IF(ISBLANK(Výsledky!$DX$3),"",Výsledky!DX88)</f>
        <v>0</v>
      </c>
      <c r="AB44" s="92" t="str">
        <f>IF(ISBLANK(Výsledky!$EE$3),"",Výsledky!EE88)</f>
        <v/>
      </c>
      <c r="AC44" s="92" t="str">
        <f>IF(ISBLANK(Výsledky!$EL$3),"",Výsledky!EL88)</f>
        <v/>
      </c>
      <c r="AD44" s="92" t="str">
        <f>IF(ISBLANK(Výsledky!$ES$3),"",Výsledky!ES88)</f>
        <v/>
      </c>
      <c r="AE44" s="92" t="str">
        <f>IF(ISBLANK(Výsledky!$EZ$3),"",Výsledky!EZ88)</f>
        <v/>
      </c>
      <c r="AF44" s="92" t="str">
        <f>IF(ISBLANK(Výsledky!$FG$3),"",Výsledky!FG88)</f>
        <v/>
      </c>
      <c r="AG44" s="92" t="str">
        <f>IF(ISBLANK(Výsledky!$FN$3),"",Výsledky!FN88)</f>
        <v/>
      </c>
      <c r="AH44" s="92" t="str">
        <f>IF(ISBLANK(Výsledky!$FU$3),"",Výsledky!FU88)</f>
        <v/>
      </c>
      <c r="AI44" s="92" t="str">
        <f>IF(ISBLANK(Výsledky!$GB$3),"",Výsledky!GB88)</f>
        <v/>
      </c>
      <c r="AJ44" s="92" t="str">
        <f>IF(ISBLANK(Výsledky!$GI$3),"",Výsledky!GI88)</f>
        <v/>
      </c>
      <c r="AK44" s="92" t="str">
        <f>IF(ISBLANK(Výsledky!$GP$3),"",Výsledky!GP88)</f>
        <v/>
      </c>
      <c r="AL44" s="92" t="str">
        <f>IF(ISBLANK(Výsledky!$GW$3),"",Výsledky!GW88)</f>
        <v/>
      </c>
      <c r="AM44" s="92" t="str">
        <f>IF(ISBLANK(Výsledky!$HD$3),"",Výsledky!HD88)</f>
        <v/>
      </c>
      <c r="AN44" s="92" t="str">
        <f>IF(ISBLANK(Výsledky!$HK$3),"",Výsledky!HK88)</f>
        <v/>
      </c>
      <c r="AO44" s="92" t="str">
        <f>IF(ISBLANK(Výsledky!$HR$3),"",Výsledky!HR88)</f>
        <v/>
      </c>
      <c r="AP44" s="92" t="str">
        <f>IF(ISBLANK(Výsledky!$HY$3),"",Výsledky!HY88)</f>
        <v/>
      </c>
      <c r="AQ44" s="92" t="str">
        <f>IF(ISBLANK(Výsledky!$IF$3),"",Výsledky!IF88)</f>
        <v/>
      </c>
      <c r="AR44" s="92" t="str">
        <f>IF(ISBLANK(Výsledky!$IM$3),"",Výsledky!IM88)</f>
        <v/>
      </c>
      <c r="AS44" s="92" t="str">
        <f>IF(ISBLANK(Výsledky!$IT$3),"",Výsledky!IT88)</f>
        <v/>
      </c>
      <c r="AT44" s="92" t="str">
        <f>IF(ISBLANK(Výsledky!$JA$3),"",Výsledky!JA88)</f>
        <v/>
      </c>
      <c r="AU44" s="92" t="str">
        <f>IF(ISBLANK(Výsledky!$JH$3),"",Výsledky!JH88)</f>
        <v/>
      </c>
      <c r="AV44" s="92" t="str">
        <f>IF(ISBLANK(Výsledky!$JO$3),"",Výsledky!JO88)</f>
        <v/>
      </c>
      <c r="AW44" s="92" t="str">
        <f>IF(ISBLANK(Výsledky!$JV$3),"",Výsledky!JV88)</f>
        <v/>
      </c>
      <c r="AX44" s="92" t="str">
        <f>IF(ISBLANK(Výsledky!$KC$3),"",Výsledky!KC88)</f>
        <v/>
      </c>
      <c r="AY44" s="92" t="str">
        <f>IF(ISBLANK(Výsledky!$KJ$3),"",Výsledky!KJ88)</f>
        <v/>
      </c>
      <c r="AZ44" s="92" t="str">
        <f>IF(ISBLANK(Výsledky!$KQ$3),"",Výsledky!KQ88)</f>
        <v/>
      </c>
      <c r="BA44" s="92" t="str">
        <f>IF(ISBLANK(Výsledky!$KX$3),"",Výsledky!KX88)</f>
        <v/>
      </c>
      <c r="BB44" s="92" t="str">
        <f>IF(ISBLANK(Výsledky!$LE$3),"",Výsledky!LE88)</f>
        <v/>
      </c>
      <c r="BC44" s="92" t="str">
        <f>IF(ISBLANK(Výsledky!$LL$3),"",Výsledky!LL88)</f>
        <v/>
      </c>
      <c r="BD44" s="92" t="str">
        <f>IF(ISBLANK(Výsledky!$LS$3),"",Výsledky!LS88)</f>
        <v/>
      </c>
      <c r="BE44" s="92" t="str">
        <f>IF(ISBLANK(Výsledky!$LZ$3),"",Výsledky!LZ88)</f>
        <v/>
      </c>
      <c r="BF44" s="92" t="str">
        <f>IF(ISBLANK(Výsledky!$MG$3),"",Výsledky!MG88)</f>
        <v/>
      </c>
      <c r="BG44" s="92" t="str">
        <f>IF(ISBLANK(Výsledky!$MN$3),"",Výsledky!MN88)</f>
        <v/>
      </c>
      <c r="BH44" s="92" t="str">
        <f>IF(ISBLANK(Výsledky!$MU$3),"",Výsledky!MU88)</f>
        <v/>
      </c>
      <c r="BI44" s="92" t="str">
        <f>IF(ISBLANK(Výsledky!$NB$3),"",Výsledky!NB88)</f>
        <v/>
      </c>
      <c r="BJ44" s="92" t="str">
        <f>IF(ISBLANK(Výsledky!$NI$3),"",Výsledky!NI88)</f>
        <v/>
      </c>
      <c r="BK44" s="92" t="str">
        <f>IF(ISBLANK(Výsledky!$NP$3),"",Výsledky!NP88)</f>
        <v/>
      </c>
      <c r="BL44" s="92" t="str">
        <f>IF(ISBLANK(Výsledky!$NW$3),"",Výsledky!NW88)</f>
        <v/>
      </c>
      <c r="BM44" s="92" t="str">
        <f>IF(ISBLANK(Výsledky!$OD$3),"",Výsledky!OD88)</f>
        <v/>
      </c>
      <c r="BN44" s="92" t="str">
        <f>IF(ISBLANK(Výsledky!$OK$3),"",Výsledky!OK88)</f>
        <v/>
      </c>
      <c r="BO44" s="92" t="str">
        <f>IF(ISBLANK(Výsledky!$OR$3),"",Výsledky!OR88)</f>
        <v/>
      </c>
      <c r="BP44" s="92" t="str">
        <f>IF(ISBLANK(Výsledky!$OY$3),"",Výsledky!OY88)</f>
        <v/>
      </c>
      <c r="BQ44" s="92" t="str">
        <f>IF(ISBLANK(Výsledky!$PF$3),"",Výsledky!PF88)</f>
        <v/>
      </c>
      <c r="BR44" s="92" t="str">
        <f>IF(ISBLANK(Výsledky!$PM$3),"",Výsledky!PM88)</f>
        <v/>
      </c>
      <c r="BS44" s="92" t="str">
        <f>IF(ISBLANK(Výsledky!$PT$3),"",Výsledky!PT88)</f>
        <v/>
      </c>
      <c r="BT44" s="92" t="str">
        <f>IF(ISBLANK(Výsledky!$QA$3),"",Výsledky!QA88)</f>
        <v/>
      </c>
      <c r="BU44" s="96" t="str">
        <f>IF(ISBLANK(Výsledky!$QH$3),"",Výsledky!QH88)</f>
        <v/>
      </c>
      <c r="BV44" s="8"/>
      <c r="BW44" s="11"/>
      <c r="BX44" s="12" t="str">
        <f>IF(Tipy!B47="","",Tipy!B47)</f>
        <v>Matej14</v>
      </c>
      <c r="BY44" s="10">
        <f t="shared" si="1"/>
        <v>42</v>
      </c>
      <c r="BZ44" s="10">
        <f t="shared" si="2"/>
        <v>56</v>
      </c>
      <c r="CA44" s="10">
        <f t="shared" si="3"/>
        <v>59</v>
      </c>
      <c r="CB44" s="10">
        <f t="shared" si="4"/>
        <v>66</v>
      </c>
      <c r="CC44" s="10">
        <f t="shared" si="5"/>
        <v>66</v>
      </c>
      <c r="CD44" s="10">
        <f t="shared" si="6"/>
        <v>62</v>
      </c>
      <c r="CE44" s="10">
        <f t="shared" si="7"/>
        <v>62</v>
      </c>
      <c r="CF44" s="10">
        <f t="shared" si="8"/>
        <v>59</v>
      </c>
      <c r="CG44" s="10" t="e">
        <f t="shared" si="9"/>
        <v>#N/A</v>
      </c>
      <c r="CH44" s="10" t="e">
        <f t="shared" si="10"/>
        <v>#N/A</v>
      </c>
      <c r="CI44" s="10" t="e">
        <f t="shared" si="11"/>
        <v>#N/A</v>
      </c>
      <c r="CJ44" s="10" t="e">
        <f t="shared" si="12"/>
        <v>#N/A</v>
      </c>
      <c r="CK44" s="10" t="e">
        <f t="shared" si="13"/>
        <v>#N/A</v>
      </c>
      <c r="CL44" s="10" t="e">
        <f t="shared" si="14"/>
        <v>#N/A</v>
      </c>
      <c r="CM44" s="10" t="e">
        <f t="shared" si="15"/>
        <v>#N/A</v>
      </c>
      <c r="CN44" s="10" t="e">
        <f t="shared" si="16"/>
        <v>#N/A</v>
      </c>
      <c r="CO44" s="10" t="e">
        <f t="shared" si="17"/>
        <v>#N/A</v>
      </c>
      <c r="CP44" s="10" t="e">
        <f t="shared" si="18"/>
        <v>#N/A</v>
      </c>
      <c r="CQ44" s="10" t="e">
        <f t="shared" si="19"/>
        <v>#N/A</v>
      </c>
      <c r="CR44" s="10" t="e">
        <f t="shared" si="20"/>
        <v>#N/A</v>
      </c>
      <c r="CS44" s="10" t="e">
        <f t="shared" si="21"/>
        <v>#N/A</v>
      </c>
      <c r="CT44" s="10" t="e">
        <f t="shared" si="22"/>
        <v>#N/A</v>
      </c>
      <c r="CU44" s="10" t="e">
        <f t="shared" si="23"/>
        <v>#N/A</v>
      </c>
      <c r="CV44" s="10" t="e">
        <f t="shared" si="24"/>
        <v>#N/A</v>
      </c>
      <c r="CW44" s="10" t="e">
        <f t="shared" si="25"/>
        <v>#N/A</v>
      </c>
      <c r="CX44" s="10" t="e">
        <f t="shared" si="26"/>
        <v>#N/A</v>
      </c>
      <c r="CY44" s="10" t="e">
        <f t="shared" si="27"/>
        <v>#N/A</v>
      </c>
      <c r="CZ44" s="10" t="e">
        <f t="shared" si="28"/>
        <v>#N/A</v>
      </c>
      <c r="DA44" s="10" t="e">
        <f t="shared" si="29"/>
        <v>#N/A</v>
      </c>
      <c r="DB44" s="10" t="e">
        <f t="shared" si="30"/>
        <v>#N/A</v>
      </c>
      <c r="DC44" s="10" t="e">
        <f t="shared" si="31"/>
        <v>#N/A</v>
      </c>
      <c r="DD44" s="10" t="e">
        <f t="shared" si="32"/>
        <v>#N/A</v>
      </c>
      <c r="DE44" s="10" t="e">
        <f t="shared" si="33"/>
        <v>#N/A</v>
      </c>
      <c r="DF44" s="10" t="e">
        <f t="shared" si="34"/>
        <v>#N/A</v>
      </c>
      <c r="DG44" s="10" t="e">
        <f t="shared" si="35"/>
        <v>#N/A</v>
      </c>
      <c r="DH44" s="10" t="e">
        <f t="shared" si="36"/>
        <v>#N/A</v>
      </c>
      <c r="DI44" s="10" t="e">
        <f t="shared" si="37"/>
        <v>#N/A</v>
      </c>
      <c r="DJ44" s="10" t="e">
        <f t="shared" si="38"/>
        <v>#N/A</v>
      </c>
      <c r="DK44" s="10" t="e">
        <f t="shared" si="39"/>
        <v>#N/A</v>
      </c>
      <c r="DL44" s="10" t="e">
        <f t="shared" si="40"/>
        <v>#N/A</v>
      </c>
      <c r="DM44" s="10" t="e">
        <f t="shared" si="41"/>
        <v>#N/A</v>
      </c>
      <c r="DN44" s="10" t="e">
        <f t="shared" si="42"/>
        <v>#N/A</v>
      </c>
      <c r="DO44" s="10" t="e">
        <f t="shared" si="43"/>
        <v>#N/A</v>
      </c>
      <c r="DP44" s="10" t="e">
        <f t="shared" si="44"/>
        <v>#N/A</v>
      </c>
      <c r="DQ44" s="10" t="e">
        <f t="shared" si="45"/>
        <v>#N/A</v>
      </c>
      <c r="DR44" s="10" t="e">
        <f t="shared" si="46"/>
        <v>#N/A</v>
      </c>
      <c r="DS44" s="10" t="e">
        <f t="shared" si="47"/>
        <v>#N/A</v>
      </c>
      <c r="DT44" s="10" t="e">
        <f t="shared" si="48"/>
        <v>#N/A</v>
      </c>
      <c r="DU44" s="10" t="e">
        <f t="shared" si="49"/>
        <v>#N/A</v>
      </c>
      <c r="DV44" s="10" t="e">
        <f t="shared" si="50"/>
        <v>#N/A</v>
      </c>
      <c r="DW44" s="10" t="e">
        <f t="shared" si="51"/>
        <v>#N/A</v>
      </c>
      <c r="DX44" s="10" t="e">
        <f t="shared" si="52"/>
        <v>#N/A</v>
      </c>
      <c r="DY44" s="10" t="e">
        <f t="shared" si="53"/>
        <v>#N/A</v>
      </c>
      <c r="DZ44" s="10" t="e">
        <f t="shared" si="54"/>
        <v>#N/A</v>
      </c>
      <c r="EA44" s="10" t="e">
        <f t="shared" si="55"/>
        <v>#N/A</v>
      </c>
      <c r="EB44" s="10" t="e">
        <f t="shared" si="56"/>
        <v>#N/A</v>
      </c>
      <c r="EC44" s="10" t="e">
        <f t="shared" si="57"/>
        <v>#N/A</v>
      </c>
      <c r="ED44" s="10" t="e">
        <f t="shared" si="58"/>
        <v>#N/A</v>
      </c>
      <c r="EE44" s="10" t="e">
        <f t="shared" si="59"/>
        <v>#N/A</v>
      </c>
      <c r="EF44" s="10" t="e">
        <f t="shared" si="60"/>
        <v>#N/A</v>
      </c>
      <c r="EG44" s="10" t="e">
        <f t="shared" si="61"/>
        <v>#N/A</v>
      </c>
      <c r="EH44" s="10" t="e">
        <f t="shared" si="62"/>
        <v>#N/A</v>
      </c>
      <c r="EI44" s="10" t="e">
        <f t="shared" si="63"/>
        <v>#N/A</v>
      </c>
      <c r="EJ44" s="10" t="e">
        <f t="shared" si="64"/>
        <v>#N/A</v>
      </c>
    </row>
    <row r="45" spans="1:140" ht="15" x14ac:dyDescent="0.2">
      <c r="A45" s="1"/>
      <c r="B45" s="118" t="s">
        <v>135</v>
      </c>
      <c r="C45" s="114">
        <f>Tipy!A25</f>
        <v>24</v>
      </c>
      <c r="D45" s="109" t="str">
        <f>IF(Tipy!B25="","",Tipy!B25)</f>
        <v>ja</v>
      </c>
      <c r="E45" s="110">
        <f t="shared" si="65"/>
        <v>260</v>
      </c>
      <c r="F45" s="105">
        <f>IF(ISBLANK(Výsledky!$I$3),"-",SUM(K45:P45,R45,T45:U45,W45,Y45:AA45,AC45,AE45,AG45,AI45:AK45,AN45:AO45,AS45:AT45,AV45:AW45,AZ45,BB45:BC45,BE45:BF45,BH45,BJ45,BL45:BN45,BP45,BR45:BS45))</f>
        <v>180</v>
      </c>
      <c r="G45" s="90">
        <f>IF(ISBLANK(Výsledky!$BF$3),"-",SUM(Q45,V45,X45,S45,AB45,AD45,AU45,BA45,BG45,BI45,BO45,BQ45,BU45))</f>
        <v>80</v>
      </c>
      <c r="H45" s="90" t="str">
        <f>IF(ISBLANK(Výsledky!$FG$3),"-",SUM(AF45,AH45,AM45,AP45,AR45,AX45))</f>
        <v>-</v>
      </c>
      <c r="I45" s="93" t="str">
        <f>IF(ISBLANK(Výsledky!$GW$3),"-",SUM(AL45,AQ45,AY45,BD45,BK45,BT45))</f>
        <v>-</v>
      </c>
      <c r="J45" s="95" t="str">
        <f>IF(ISBLANK(Výsledky!$I$3),"",Výsledky!I31)</f>
        <v>-</v>
      </c>
      <c r="K45" s="92">
        <f>IF(ISBLANK(Výsledky!$P$3),"",Výsledky!P31)</f>
        <v>20</v>
      </c>
      <c r="L45" s="92">
        <f>IF(ISBLANK(Výsledky!$W$3),"",Výsledky!W31)</f>
        <v>20</v>
      </c>
      <c r="M45" s="92">
        <f>IF(ISBLANK(Výsledky!$AD$3),"",Výsledky!AD31)</f>
        <v>0</v>
      </c>
      <c r="N45" s="92">
        <f>IF(ISBLANK(Výsledky!$AK$3),"",Výsledky!AK31)</f>
        <v>20</v>
      </c>
      <c r="O45" s="92">
        <f>IF(ISBLANK(Výsledky!$AR$3),"",Výsledky!AR31)</f>
        <v>30</v>
      </c>
      <c r="P45" s="92">
        <f>IF(ISBLANK(Výsledky!$AY$3),"",Výsledky!AY31)</f>
        <v>0</v>
      </c>
      <c r="Q45" s="92">
        <f>IF(ISBLANK(Výsledky!$BF$3),"",Výsledky!BF31)</f>
        <v>0</v>
      </c>
      <c r="R45" s="92" t="str">
        <f>IF(ISBLANK(Výsledky!$BM$3),"",Výsledky!BM31)</f>
        <v/>
      </c>
      <c r="S45" s="92">
        <f>IF(ISBLANK(Výsledky!$BT$3),"",Výsledky!BT31)</f>
        <v>20</v>
      </c>
      <c r="T45" s="92" t="str">
        <f>IF(ISBLANK(Výsledky!$CA$3),"",Výsledky!CA31)</f>
        <v/>
      </c>
      <c r="U45" s="92">
        <f>IF(ISBLANK(Výsledky!$CH$3),"",Výsledky!CH31)</f>
        <v>20</v>
      </c>
      <c r="V45" s="92">
        <f>IF(ISBLANK(Výsledky!$CO$3),"",Výsledky!CO31)</f>
        <v>20</v>
      </c>
      <c r="W45" s="92">
        <f>IF(ISBLANK(Výsledky!$CV$3),"",Výsledky!CV31)</f>
        <v>30</v>
      </c>
      <c r="X45" s="92">
        <f>IF(ISBLANK(Výsledky!$DC$3),"",Výsledky!DC31)</f>
        <v>40</v>
      </c>
      <c r="Y45" s="92">
        <f>IF(ISBLANK(Výsledky!$DJ$3),"",Výsledky!DJ31)</f>
        <v>0</v>
      </c>
      <c r="Z45" s="92">
        <f>IF(ISBLANK(Výsledky!$DQ$3),"",Výsledky!DQ31)</f>
        <v>40</v>
      </c>
      <c r="AA45" s="92">
        <f>IF(ISBLANK(Výsledky!$DX$3),"",Výsledky!DX31)</f>
        <v>0</v>
      </c>
      <c r="AB45" s="92" t="str">
        <f>IF(ISBLANK(Výsledky!$EE$3),"",Výsledky!EE31)</f>
        <v/>
      </c>
      <c r="AC45" s="92" t="str">
        <f>IF(ISBLANK(Výsledky!$EL$3),"",Výsledky!EL31)</f>
        <v/>
      </c>
      <c r="AD45" s="92" t="str">
        <f>IF(ISBLANK(Výsledky!$ES$3),"",Výsledky!ES31)</f>
        <v/>
      </c>
      <c r="AE45" s="92" t="str">
        <f>IF(ISBLANK(Výsledky!$EZ$3),"",Výsledky!EZ31)</f>
        <v/>
      </c>
      <c r="AF45" s="92" t="str">
        <f>IF(ISBLANK(Výsledky!$FG$3),"",Výsledky!FG31)</f>
        <v/>
      </c>
      <c r="AG45" s="92" t="str">
        <f>IF(ISBLANK(Výsledky!$FN$3),"",Výsledky!FN31)</f>
        <v/>
      </c>
      <c r="AH45" s="92" t="str">
        <f>IF(ISBLANK(Výsledky!$FU$3),"",Výsledky!FU31)</f>
        <v/>
      </c>
      <c r="AI45" s="92" t="str">
        <f>IF(ISBLANK(Výsledky!$GB$3),"",Výsledky!GB31)</f>
        <v/>
      </c>
      <c r="AJ45" s="92" t="str">
        <f>IF(ISBLANK(Výsledky!$GI$3),"",Výsledky!GI31)</f>
        <v/>
      </c>
      <c r="AK45" s="92" t="str">
        <f>IF(ISBLANK(Výsledky!$GP$3),"",Výsledky!GP31)</f>
        <v/>
      </c>
      <c r="AL45" s="92" t="str">
        <f>IF(ISBLANK(Výsledky!$GW$3),"",Výsledky!GW31)</f>
        <v/>
      </c>
      <c r="AM45" s="92" t="str">
        <f>IF(ISBLANK(Výsledky!$HD$3),"",Výsledky!HD31)</f>
        <v/>
      </c>
      <c r="AN45" s="92" t="str">
        <f>IF(ISBLANK(Výsledky!$HK$3),"",Výsledky!HK31)</f>
        <v/>
      </c>
      <c r="AO45" s="92" t="str">
        <f>IF(ISBLANK(Výsledky!$HR$3),"",Výsledky!HR31)</f>
        <v/>
      </c>
      <c r="AP45" s="92" t="str">
        <f>IF(ISBLANK(Výsledky!$HY$3),"",Výsledky!HY31)</f>
        <v/>
      </c>
      <c r="AQ45" s="92" t="str">
        <f>IF(ISBLANK(Výsledky!$IF$3),"",Výsledky!IF31)</f>
        <v/>
      </c>
      <c r="AR45" s="92" t="str">
        <f>IF(ISBLANK(Výsledky!$IM$3),"",Výsledky!IM31)</f>
        <v/>
      </c>
      <c r="AS45" s="92" t="str">
        <f>IF(ISBLANK(Výsledky!$IT$3),"",Výsledky!IT31)</f>
        <v/>
      </c>
      <c r="AT45" s="92" t="str">
        <f>IF(ISBLANK(Výsledky!$JA$3),"",Výsledky!JA31)</f>
        <v/>
      </c>
      <c r="AU45" s="92" t="str">
        <f>IF(ISBLANK(Výsledky!$JH$3),"",Výsledky!JH31)</f>
        <v/>
      </c>
      <c r="AV45" s="92" t="str">
        <f>IF(ISBLANK(Výsledky!$JO$3),"",Výsledky!JO31)</f>
        <v/>
      </c>
      <c r="AW45" s="92" t="str">
        <f>IF(ISBLANK(Výsledky!$JV$3),"",Výsledky!JV31)</f>
        <v/>
      </c>
      <c r="AX45" s="92" t="str">
        <f>IF(ISBLANK(Výsledky!$KC$3),"",Výsledky!KC31)</f>
        <v/>
      </c>
      <c r="AY45" s="92" t="str">
        <f>IF(ISBLANK(Výsledky!$KJ$3),"",Výsledky!KJ31)</f>
        <v/>
      </c>
      <c r="AZ45" s="92" t="str">
        <f>IF(ISBLANK(Výsledky!$KQ$3),"",Výsledky!KQ31)</f>
        <v/>
      </c>
      <c r="BA45" s="92" t="str">
        <f>IF(ISBLANK(Výsledky!$KX$3),"",Výsledky!KX31)</f>
        <v/>
      </c>
      <c r="BB45" s="92" t="str">
        <f>IF(ISBLANK(Výsledky!$LE$3),"",Výsledky!LE31)</f>
        <v/>
      </c>
      <c r="BC45" s="92" t="str">
        <f>IF(ISBLANK(Výsledky!$LL$3),"",Výsledky!LL31)</f>
        <v/>
      </c>
      <c r="BD45" s="92" t="str">
        <f>IF(ISBLANK(Výsledky!$LS$3),"",Výsledky!LS31)</f>
        <v/>
      </c>
      <c r="BE45" s="92" t="str">
        <f>IF(ISBLANK(Výsledky!$LZ$3),"",Výsledky!LZ31)</f>
        <v/>
      </c>
      <c r="BF45" s="92" t="str">
        <f>IF(ISBLANK(Výsledky!$MG$3),"",Výsledky!MG31)</f>
        <v/>
      </c>
      <c r="BG45" s="92" t="str">
        <f>IF(ISBLANK(Výsledky!$MN$3),"",Výsledky!MN31)</f>
        <v/>
      </c>
      <c r="BH45" s="92" t="str">
        <f>IF(ISBLANK(Výsledky!$MU$3),"",Výsledky!MU31)</f>
        <v/>
      </c>
      <c r="BI45" s="92" t="str">
        <f>IF(ISBLANK(Výsledky!$NB$3),"",Výsledky!NB31)</f>
        <v/>
      </c>
      <c r="BJ45" s="92" t="str">
        <f>IF(ISBLANK(Výsledky!$NI$3),"",Výsledky!NI31)</f>
        <v/>
      </c>
      <c r="BK45" s="92" t="str">
        <f>IF(ISBLANK(Výsledky!$NP$3),"",Výsledky!NP31)</f>
        <v/>
      </c>
      <c r="BL45" s="92" t="str">
        <f>IF(ISBLANK(Výsledky!$NW$3),"",Výsledky!NW31)</f>
        <v/>
      </c>
      <c r="BM45" s="92" t="str">
        <f>IF(ISBLANK(Výsledky!$OD$3),"",Výsledky!OD31)</f>
        <v/>
      </c>
      <c r="BN45" s="92" t="str">
        <f>IF(ISBLANK(Výsledky!$OK$3),"",Výsledky!OK31)</f>
        <v/>
      </c>
      <c r="BO45" s="92" t="str">
        <f>IF(ISBLANK(Výsledky!$OR$3),"",Výsledky!OR31)</f>
        <v/>
      </c>
      <c r="BP45" s="92" t="str">
        <f>IF(ISBLANK(Výsledky!$OY$3),"",Výsledky!OY31)</f>
        <v/>
      </c>
      <c r="BQ45" s="92" t="str">
        <f>IF(ISBLANK(Výsledky!$PF$3),"",Výsledky!PF31)</f>
        <v/>
      </c>
      <c r="BR45" s="92" t="str">
        <f>IF(ISBLANK(Výsledky!$PM$3),"",Výsledky!PM31)</f>
        <v/>
      </c>
      <c r="BS45" s="92" t="str">
        <f>IF(ISBLANK(Výsledky!$PT$3),"",Výsledky!PT31)</f>
        <v/>
      </c>
      <c r="BT45" s="92" t="str">
        <f>IF(ISBLANK(Výsledky!$QA$3),"",Výsledky!QA31)</f>
        <v/>
      </c>
      <c r="BU45" s="96" t="str">
        <f>IF(ISBLANK(Výsledky!$QH$3),"",Výsledky!QH31)</f>
        <v/>
      </c>
      <c r="BV45" s="8"/>
      <c r="BW45" s="11"/>
      <c r="BX45" s="12" t="str">
        <f>IF(Tipy!B48="","",Tipy!B48)</f>
        <v>Michal Komi</v>
      </c>
      <c r="BY45" s="10">
        <f t="shared" si="1"/>
        <v>74</v>
      </c>
      <c r="BZ45" s="10">
        <f t="shared" si="2"/>
        <v>76</v>
      </c>
      <c r="CA45" s="10">
        <f t="shared" si="3"/>
        <v>76</v>
      </c>
      <c r="CB45" s="10">
        <f t="shared" si="4"/>
        <v>57</v>
      </c>
      <c r="CC45" s="10">
        <f t="shared" si="5"/>
        <v>69</v>
      </c>
      <c r="CD45" s="10">
        <f t="shared" si="6"/>
        <v>71</v>
      </c>
      <c r="CE45" s="10">
        <f t="shared" si="7"/>
        <v>71</v>
      </c>
      <c r="CF45" s="10">
        <f t="shared" si="8"/>
        <v>71</v>
      </c>
      <c r="CG45" s="10" t="e">
        <f t="shared" si="9"/>
        <v>#N/A</v>
      </c>
      <c r="CH45" s="10" t="e">
        <f t="shared" si="10"/>
        <v>#N/A</v>
      </c>
      <c r="CI45" s="10" t="e">
        <f t="shared" si="11"/>
        <v>#N/A</v>
      </c>
      <c r="CJ45" s="10" t="e">
        <f t="shared" si="12"/>
        <v>#N/A</v>
      </c>
      <c r="CK45" s="10" t="e">
        <f t="shared" si="13"/>
        <v>#N/A</v>
      </c>
      <c r="CL45" s="10" t="e">
        <f t="shared" si="14"/>
        <v>#N/A</v>
      </c>
      <c r="CM45" s="10" t="e">
        <f t="shared" si="15"/>
        <v>#N/A</v>
      </c>
      <c r="CN45" s="10" t="e">
        <f t="shared" si="16"/>
        <v>#N/A</v>
      </c>
      <c r="CO45" s="10" t="e">
        <f t="shared" si="17"/>
        <v>#N/A</v>
      </c>
      <c r="CP45" s="10" t="e">
        <f t="shared" si="18"/>
        <v>#N/A</v>
      </c>
      <c r="CQ45" s="10" t="e">
        <f t="shared" si="19"/>
        <v>#N/A</v>
      </c>
      <c r="CR45" s="10" t="e">
        <f t="shared" si="20"/>
        <v>#N/A</v>
      </c>
      <c r="CS45" s="10" t="e">
        <f t="shared" si="21"/>
        <v>#N/A</v>
      </c>
      <c r="CT45" s="10" t="e">
        <f t="shared" si="22"/>
        <v>#N/A</v>
      </c>
      <c r="CU45" s="10" t="e">
        <f t="shared" si="23"/>
        <v>#N/A</v>
      </c>
      <c r="CV45" s="10" t="e">
        <f t="shared" si="24"/>
        <v>#N/A</v>
      </c>
      <c r="CW45" s="10" t="e">
        <f t="shared" si="25"/>
        <v>#N/A</v>
      </c>
      <c r="CX45" s="10" t="e">
        <f t="shared" si="26"/>
        <v>#N/A</v>
      </c>
      <c r="CY45" s="10" t="e">
        <f t="shared" si="27"/>
        <v>#N/A</v>
      </c>
      <c r="CZ45" s="10" t="e">
        <f t="shared" si="28"/>
        <v>#N/A</v>
      </c>
      <c r="DA45" s="10" t="e">
        <f t="shared" si="29"/>
        <v>#N/A</v>
      </c>
      <c r="DB45" s="10" t="e">
        <f t="shared" si="30"/>
        <v>#N/A</v>
      </c>
      <c r="DC45" s="10" t="e">
        <f t="shared" si="31"/>
        <v>#N/A</v>
      </c>
      <c r="DD45" s="10" t="e">
        <f t="shared" si="32"/>
        <v>#N/A</v>
      </c>
      <c r="DE45" s="10" t="e">
        <f t="shared" si="33"/>
        <v>#N/A</v>
      </c>
      <c r="DF45" s="10" t="e">
        <f t="shared" si="34"/>
        <v>#N/A</v>
      </c>
      <c r="DG45" s="10" t="e">
        <f t="shared" si="35"/>
        <v>#N/A</v>
      </c>
      <c r="DH45" s="10" t="e">
        <f t="shared" si="36"/>
        <v>#N/A</v>
      </c>
      <c r="DI45" s="10" t="e">
        <f t="shared" si="37"/>
        <v>#N/A</v>
      </c>
      <c r="DJ45" s="10" t="e">
        <f t="shared" si="38"/>
        <v>#N/A</v>
      </c>
      <c r="DK45" s="10" t="e">
        <f t="shared" si="39"/>
        <v>#N/A</v>
      </c>
      <c r="DL45" s="10" t="e">
        <f t="shared" si="40"/>
        <v>#N/A</v>
      </c>
      <c r="DM45" s="10" t="e">
        <f t="shared" si="41"/>
        <v>#N/A</v>
      </c>
      <c r="DN45" s="10" t="e">
        <f t="shared" si="42"/>
        <v>#N/A</v>
      </c>
      <c r="DO45" s="10" t="e">
        <f t="shared" si="43"/>
        <v>#N/A</v>
      </c>
      <c r="DP45" s="10" t="e">
        <f t="shared" si="44"/>
        <v>#N/A</v>
      </c>
      <c r="DQ45" s="10" t="e">
        <f t="shared" si="45"/>
        <v>#N/A</v>
      </c>
      <c r="DR45" s="10" t="e">
        <f t="shared" si="46"/>
        <v>#N/A</v>
      </c>
      <c r="DS45" s="10" t="e">
        <f t="shared" si="47"/>
        <v>#N/A</v>
      </c>
      <c r="DT45" s="10" t="e">
        <f t="shared" si="48"/>
        <v>#N/A</v>
      </c>
      <c r="DU45" s="10" t="e">
        <f t="shared" si="49"/>
        <v>#N/A</v>
      </c>
      <c r="DV45" s="10" t="e">
        <f t="shared" si="50"/>
        <v>#N/A</v>
      </c>
      <c r="DW45" s="10" t="e">
        <f t="shared" si="51"/>
        <v>#N/A</v>
      </c>
      <c r="DX45" s="10" t="e">
        <f t="shared" si="52"/>
        <v>#N/A</v>
      </c>
      <c r="DY45" s="10" t="e">
        <f t="shared" si="53"/>
        <v>#N/A</v>
      </c>
      <c r="DZ45" s="10" t="e">
        <f t="shared" si="54"/>
        <v>#N/A</v>
      </c>
      <c r="EA45" s="10" t="e">
        <f t="shared" si="55"/>
        <v>#N/A</v>
      </c>
      <c r="EB45" s="10" t="e">
        <f t="shared" si="56"/>
        <v>#N/A</v>
      </c>
      <c r="EC45" s="10" t="e">
        <f t="shared" si="57"/>
        <v>#N/A</v>
      </c>
      <c r="ED45" s="10" t="e">
        <f t="shared" si="58"/>
        <v>#N/A</v>
      </c>
      <c r="EE45" s="10" t="e">
        <f t="shared" si="59"/>
        <v>#N/A</v>
      </c>
      <c r="EF45" s="10" t="e">
        <f t="shared" si="60"/>
        <v>#N/A</v>
      </c>
      <c r="EG45" s="10" t="e">
        <f t="shared" si="61"/>
        <v>#N/A</v>
      </c>
      <c r="EH45" s="10" t="e">
        <f t="shared" si="62"/>
        <v>#N/A</v>
      </c>
      <c r="EI45" s="10" t="e">
        <f t="shared" si="63"/>
        <v>#N/A</v>
      </c>
      <c r="EJ45" s="10" t="e">
        <f t="shared" si="64"/>
        <v>#N/A</v>
      </c>
    </row>
    <row r="46" spans="1:140" ht="15" x14ac:dyDescent="0.2">
      <c r="A46" s="1"/>
      <c r="B46" s="118" t="s">
        <v>136</v>
      </c>
      <c r="C46" s="114">
        <f>Tipy!A9</f>
        <v>56</v>
      </c>
      <c r="D46" s="109" t="str">
        <f>IF(Tipy!B9="","",Tipy!B9)</f>
        <v>Balky</v>
      </c>
      <c r="E46" s="110">
        <f t="shared" si="65"/>
        <v>260</v>
      </c>
      <c r="F46" s="105">
        <f>IF(ISBLANK(Výsledky!$I$3),"-",SUM(K46:P46,R46,T46:U46,W46,Y46:AA46,AC46,AE46,AG46,AI46:AK46,AN46:AO46,AS46:AT46,AV46:AW46,AZ46,BB46:BC46,BE46:BF46,BH46,BJ46,BL46:BN46,BP46,BR46:BS46))</f>
        <v>170</v>
      </c>
      <c r="G46" s="90">
        <f>IF(ISBLANK(Výsledky!$BF$3),"-",SUM(Q46,V46,X46,S46,AB46,AD46,AU46,BA46,BG46,BI46,BO46,BQ46,BU46))</f>
        <v>70</v>
      </c>
      <c r="H46" s="90" t="str">
        <f>IF(ISBLANK(Výsledky!$FG$3),"-",SUM(AF46,AH46,AM46,AP46,AR46,AX46))</f>
        <v>-</v>
      </c>
      <c r="I46" s="93" t="str">
        <f>IF(ISBLANK(Výsledky!$GW$3),"-",SUM(AL46,AQ46,AY46,BD46,BK46,BT46))</f>
        <v>-</v>
      </c>
      <c r="J46" s="95">
        <f>IF(ISBLANK(Výsledky!$I$3),"",Výsledky!I15)</f>
        <v>20</v>
      </c>
      <c r="K46" s="92">
        <f>IF(ISBLANK(Výsledky!$P$3),"",Výsledky!P15)</f>
        <v>20</v>
      </c>
      <c r="L46" s="92">
        <f>IF(ISBLANK(Výsledky!$W$3),"",Výsledky!W15)</f>
        <v>0</v>
      </c>
      <c r="M46" s="92">
        <f>IF(ISBLANK(Výsledky!$AD$3),"",Výsledky!AD15)</f>
        <v>20</v>
      </c>
      <c r="N46" s="92">
        <f>IF(ISBLANK(Výsledky!$AK$3),"",Výsledky!AK15)</f>
        <v>40</v>
      </c>
      <c r="O46" s="92">
        <f>IF(ISBLANK(Výsledky!$AR$3),"",Výsledky!AR15)</f>
        <v>30</v>
      </c>
      <c r="P46" s="92">
        <f>IF(ISBLANK(Výsledky!$AY$3),"",Výsledky!AY15)</f>
        <v>0</v>
      </c>
      <c r="Q46" s="92">
        <f>IF(ISBLANK(Výsledky!$BF$3),"",Výsledky!BF15)</f>
        <v>0</v>
      </c>
      <c r="R46" s="92" t="str">
        <f>IF(ISBLANK(Výsledky!$BM$3),"",Výsledky!BM15)</f>
        <v/>
      </c>
      <c r="S46" s="92">
        <f>IF(ISBLANK(Výsledky!$BT$3),"",Výsledky!BT15)</f>
        <v>0</v>
      </c>
      <c r="T46" s="92" t="str">
        <f>IF(ISBLANK(Výsledky!$CA$3),"",Výsledky!CA15)</f>
        <v/>
      </c>
      <c r="U46" s="92">
        <f>IF(ISBLANK(Výsledky!$CH$3),"",Výsledky!CH15)</f>
        <v>20</v>
      </c>
      <c r="V46" s="92">
        <f>IF(ISBLANK(Výsledky!$CO$3),"",Výsledky!CO15)</f>
        <v>20</v>
      </c>
      <c r="W46" s="92" t="str">
        <f>IF(ISBLANK(Výsledky!$CV$3),"",Výsledky!CV15)</f>
        <v>-</v>
      </c>
      <c r="X46" s="92">
        <f>IF(ISBLANK(Výsledky!$DC$3),"",Výsledky!DC15)</f>
        <v>50</v>
      </c>
      <c r="Y46" s="92">
        <f>IF(ISBLANK(Výsledky!$DJ$3),"",Výsledky!DJ15)</f>
        <v>0</v>
      </c>
      <c r="Z46" s="92">
        <f>IF(ISBLANK(Výsledky!$DQ$3),"",Výsledky!DQ15)</f>
        <v>40</v>
      </c>
      <c r="AA46" s="92">
        <f>IF(ISBLANK(Výsledky!$DX$3),"",Výsledky!DX15)</f>
        <v>0</v>
      </c>
      <c r="AB46" s="92" t="str">
        <f>IF(ISBLANK(Výsledky!$EE$3),"",Výsledky!EE15)</f>
        <v/>
      </c>
      <c r="AC46" s="92" t="str">
        <f>IF(ISBLANK(Výsledky!$EL$3),"",Výsledky!EL15)</f>
        <v/>
      </c>
      <c r="AD46" s="92" t="str">
        <f>IF(ISBLANK(Výsledky!$ES$3),"",Výsledky!ES15)</f>
        <v/>
      </c>
      <c r="AE46" s="92" t="str">
        <f>IF(ISBLANK(Výsledky!$EZ$3),"",Výsledky!EZ15)</f>
        <v/>
      </c>
      <c r="AF46" s="92" t="str">
        <f>IF(ISBLANK(Výsledky!$FG$3),"",Výsledky!FG15)</f>
        <v/>
      </c>
      <c r="AG46" s="92" t="str">
        <f>IF(ISBLANK(Výsledky!$FN$3),"",Výsledky!FN15)</f>
        <v/>
      </c>
      <c r="AH46" s="92" t="str">
        <f>IF(ISBLANK(Výsledky!$FU$3),"",Výsledky!FU15)</f>
        <v/>
      </c>
      <c r="AI46" s="92" t="str">
        <f>IF(ISBLANK(Výsledky!$GB$3),"",Výsledky!GB15)</f>
        <v/>
      </c>
      <c r="AJ46" s="92" t="str">
        <f>IF(ISBLANK(Výsledky!$GI$3),"",Výsledky!GI15)</f>
        <v/>
      </c>
      <c r="AK46" s="92" t="str">
        <f>IF(ISBLANK(Výsledky!$GP$3),"",Výsledky!GP15)</f>
        <v/>
      </c>
      <c r="AL46" s="92" t="str">
        <f>IF(ISBLANK(Výsledky!$GW$3),"",Výsledky!GW15)</f>
        <v/>
      </c>
      <c r="AM46" s="92" t="str">
        <f>IF(ISBLANK(Výsledky!$HD$3),"",Výsledky!HD15)</f>
        <v/>
      </c>
      <c r="AN46" s="92" t="str">
        <f>IF(ISBLANK(Výsledky!$HK$3),"",Výsledky!HK15)</f>
        <v/>
      </c>
      <c r="AO46" s="92" t="str">
        <f>IF(ISBLANK(Výsledky!$HR$3),"",Výsledky!HR15)</f>
        <v/>
      </c>
      <c r="AP46" s="92" t="str">
        <f>IF(ISBLANK(Výsledky!$HY$3),"",Výsledky!HY15)</f>
        <v/>
      </c>
      <c r="AQ46" s="92" t="str">
        <f>IF(ISBLANK(Výsledky!$IF$3),"",Výsledky!IF15)</f>
        <v/>
      </c>
      <c r="AR46" s="92" t="str">
        <f>IF(ISBLANK(Výsledky!$IM$3),"",Výsledky!IM15)</f>
        <v/>
      </c>
      <c r="AS46" s="92" t="str">
        <f>IF(ISBLANK(Výsledky!$IT$3),"",Výsledky!IT15)</f>
        <v/>
      </c>
      <c r="AT46" s="92" t="str">
        <f>IF(ISBLANK(Výsledky!$JA$3),"",Výsledky!JA15)</f>
        <v/>
      </c>
      <c r="AU46" s="92" t="str">
        <f>IF(ISBLANK(Výsledky!$JH$3),"",Výsledky!JH15)</f>
        <v/>
      </c>
      <c r="AV46" s="92" t="str">
        <f>IF(ISBLANK(Výsledky!$JO$3),"",Výsledky!JO15)</f>
        <v/>
      </c>
      <c r="AW46" s="92" t="str">
        <f>IF(ISBLANK(Výsledky!$JV$3),"",Výsledky!JV15)</f>
        <v/>
      </c>
      <c r="AX46" s="92" t="str">
        <f>IF(ISBLANK(Výsledky!$KC$3),"",Výsledky!KC15)</f>
        <v/>
      </c>
      <c r="AY46" s="92" t="str">
        <f>IF(ISBLANK(Výsledky!$KJ$3),"",Výsledky!KJ15)</f>
        <v/>
      </c>
      <c r="AZ46" s="92" t="str">
        <f>IF(ISBLANK(Výsledky!$KQ$3),"",Výsledky!KQ15)</f>
        <v/>
      </c>
      <c r="BA46" s="92" t="str">
        <f>IF(ISBLANK(Výsledky!$KX$3),"",Výsledky!KX15)</f>
        <v/>
      </c>
      <c r="BB46" s="92" t="str">
        <f>IF(ISBLANK(Výsledky!$LE$3),"",Výsledky!LE15)</f>
        <v/>
      </c>
      <c r="BC46" s="92" t="str">
        <f>IF(ISBLANK(Výsledky!$LL$3),"",Výsledky!LL15)</f>
        <v/>
      </c>
      <c r="BD46" s="92" t="str">
        <f>IF(ISBLANK(Výsledky!$LS$3),"",Výsledky!LS15)</f>
        <v/>
      </c>
      <c r="BE46" s="92" t="str">
        <f>IF(ISBLANK(Výsledky!$LZ$3),"",Výsledky!LZ15)</f>
        <v/>
      </c>
      <c r="BF46" s="92" t="str">
        <f>IF(ISBLANK(Výsledky!$MG$3),"",Výsledky!MG15)</f>
        <v/>
      </c>
      <c r="BG46" s="92" t="str">
        <f>IF(ISBLANK(Výsledky!$MN$3),"",Výsledky!MN15)</f>
        <v/>
      </c>
      <c r="BH46" s="92" t="str">
        <f>IF(ISBLANK(Výsledky!$MU$3),"",Výsledky!MU15)</f>
        <v/>
      </c>
      <c r="BI46" s="92" t="str">
        <f>IF(ISBLANK(Výsledky!$NB$3),"",Výsledky!NB15)</f>
        <v/>
      </c>
      <c r="BJ46" s="92" t="str">
        <f>IF(ISBLANK(Výsledky!$NI$3),"",Výsledky!NI15)</f>
        <v/>
      </c>
      <c r="BK46" s="92" t="str">
        <f>IF(ISBLANK(Výsledky!$NP$3),"",Výsledky!NP15)</f>
        <v/>
      </c>
      <c r="BL46" s="92" t="str">
        <f>IF(ISBLANK(Výsledky!$NW$3),"",Výsledky!NW15)</f>
        <v/>
      </c>
      <c r="BM46" s="92" t="str">
        <f>IF(ISBLANK(Výsledky!$OD$3),"",Výsledky!OD15)</f>
        <v/>
      </c>
      <c r="BN46" s="92" t="str">
        <f>IF(ISBLANK(Výsledky!$OK$3),"",Výsledky!OK15)</f>
        <v/>
      </c>
      <c r="BO46" s="92" t="str">
        <f>IF(ISBLANK(Výsledky!$OR$3),"",Výsledky!OR15)</f>
        <v/>
      </c>
      <c r="BP46" s="92" t="str">
        <f>IF(ISBLANK(Výsledky!$OY$3),"",Výsledky!OY15)</f>
        <v/>
      </c>
      <c r="BQ46" s="92" t="str">
        <f>IF(ISBLANK(Výsledky!$PF$3),"",Výsledky!PF15)</f>
        <v/>
      </c>
      <c r="BR46" s="92" t="str">
        <f>IF(ISBLANK(Výsledky!$PM$3),"",Výsledky!PM15)</f>
        <v/>
      </c>
      <c r="BS46" s="92" t="str">
        <f>IF(ISBLANK(Výsledky!$PT$3),"",Výsledky!PT15)</f>
        <v/>
      </c>
      <c r="BT46" s="92" t="str">
        <f>IF(ISBLANK(Výsledky!$QA$3),"",Výsledky!QA15)</f>
        <v/>
      </c>
      <c r="BU46" s="96" t="str">
        <f>IF(ISBLANK(Výsledky!$QH$3),"",Výsledky!QH15)</f>
        <v/>
      </c>
      <c r="BV46" s="8"/>
      <c r="BW46" s="11"/>
      <c r="BX46" s="12" t="str">
        <f>IF(Tipy!B49="","",Tipy!B49)</f>
        <v>MikiLFC</v>
      </c>
      <c r="BY46" s="10">
        <f t="shared" si="1"/>
        <v>44</v>
      </c>
      <c r="BZ46" s="10">
        <f t="shared" si="2"/>
        <v>59</v>
      </c>
      <c r="CA46" s="10">
        <f t="shared" si="3"/>
        <v>61</v>
      </c>
      <c r="CB46" s="10">
        <f t="shared" si="4"/>
        <v>68</v>
      </c>
      <c r="CC46" s="10">
        <f t="shared" si="5"/>
        <v>72</v>
      </c>
      <c r="CD46" s="10">
        <f t="shared" si="6"/>
        <v>74</v>
      </c>
      <c r="CE46" s="10">
        <f t="shared" si="7"/>
        <v>74</v>
      </c>
      <c r="CF46" s="10">
        <f t="shared" si="8"/>
        <v>74</v>
      </c>
      <c r="CG46" s="10" t="e">
        <f t="shared" si="9"/>
        <v>#N/A</v>
      </c>
      <c r="CH46" s="10" t="e">
        <f t="shared" si="10"/>
        <v>#N/A</v>
      </c>
      <c r="CI46" s="10" t="e">
        <f t="shared" si="11"/>
        <v>#N/A</v>
      </c>
      <c r="CJ46" s="10" t="e">
        <f t="shared" si="12"/>
        <v>#N/A</v>
      </c>
      <c r="CK46" s="10" t="e">
        <f t="shared" si="13"/>
        <v>#N/A</v>
      </c>
      <c r="CL46" s="10" t="e">
        <f t="shared" si="14"/>
        <v>#N/A</v>
      </c>
      <c r="CM46" s="10" t="e">
        <f t="shared" si="15"/>
        <v>#N/A</v>
      </c>
      <c r="CN46" s="10" t="e">
        <f t="shared" si="16"/>
        <v>#N/A</v>
      </c>
      <c r="CO46" s="10" t="e">
        <f t="shared" si="17"/>
        <v>#N/A</v>
      </c>
      <c r="CP46" s="10" t="e">
        <f t="shared" si="18"/>
        <v>#N/A</v>
      </c>
      <c r="CQ46" s="10" t="e">
        <f t="shared" si="19"/>
        <v>#N/A</v>
      </c>
      <c r="CR46" s="10" t="e">
        <f t="shared" si="20"/>
        <v>#N/A</v>
      </c>
      <c r="CS46" s="10" t="e">
        <f t="shared" si="21"/>
        <v>#N/A</v>
      </c>
      <c r="CT46" s="10" t="e">
        <f t="shared" si="22"/>
        <v>#N/A</v>
      </c>
      <c r="CU46" s="10" t="e">
        <f t="shared" si="23"/>
        <v>#N/A</v>
      </c>
      <c r="CV46" s="10" t="e">
        <f t="shared" si="24"/>
        <v>#N/A</v>
      </c>
      <c r="CW46" s="10" t="e">
        <f t="shared" si="25"/>
        <v>#N/A</v>
      </c>
      <c r="CX46" s="10" t="e">
        <f t="shared" si="26"/>
        <v>#N/A</v>
      </c>
      <c r="CY46" s="10" t="e">
        <f t="shared" si="27"/>
        <v>#N/A</v>
      </c>
      <c r="CZ46" s="10" t="e">
        <f t="shared" si="28"/>
        <v>#N/A</v>
      </c>
      <c r="DA46" s="10" t="e">
        <f t="shared" si="29"/>
        <v>#N/A</v>
      </c>
      <c r="DB46" s="10" t="e">
        <f t="shared" si="30"/>
        <v>#N/A</v>
      </c>
      <c r="DC46" s="10" t="e">
        <f t="shared" si="31"/>
        <v>#N/A</v>
      </c>
      <c r="DD46" s="10" t="e">
        <f t="shared" si="32"/>
        <v>#N/A</v>
      </c>
      <c r="DE46" s="10" t="e">
        <f t="shared" si="33"/>
        <v>#N/A</v>
      </c>
      <c r="DF46" s="10" t="e">
        <f t="shared" si="34"/>
        <v>#N/A</v>
      </c>
      <c r="DG46" s="10" t="e">
        <f t="shared" si="35"/>
        <v>#N/A</v>
      </c>
      <c r="DH46" s="10" t="e">
        <f t="shared" si="36"/>
        <v>#N/A</v>
      </c>
      <c r="DI46" s="10" t="e">
        <f t="shared" si="37"/>
        <v>#N/A</v>
      </c>
      <c r="DJ46" s="10" t="e">
        <f t="shared" si="38"/>
        <v>#N/A</v>
      </c>
      <c r="DK46" s="10" t="e">
        <f t="shared" si="39"/>
        <v>#N/A</v>
      </c>
      <c r="DL46" s="10" t="e">
        <f t="shared" si="40"/>
        <v>#N/A</v>
      </c>
      <c r="DM46" s="10" t="e">
        <f t="shared" si="41"/>
        <v>#N/A</v>
      </c>
      <c r="DN46" s="10" t="e">
        <f t="shared" si="42"/>
        <v>#N/A</v>
      </c>
      <c r="DO46" s="10" t="e">
        <f t="shared" si="43"/>
        <v>#N/A</v>
      </c>
      <c r="DP46" s="10" t="e">
        <f t="shared" si="44"/>
        <v>#N/A</v>
      </c>
      <c r="DQ46" s="10" t="e">
        <f t="shared" si="45"/>
        <v>#N/A</v>
      </c>
      <c r="DR46" s="10" t="e">
        <f t="shared" si="46"/>
        <v>#N/A</v>
      </c>
      <c r="DS46" s="10" t="e">
        <f t="shared" si="47"/>
        <v>#N/A</v>
      </c>
      <c r="DT46" s="10" t="e">
        <f t="shared" si="48"/>
        <v>#N/A</v>
      </c>
      <c r="DU46" s="10" t="e">
        <f t="shared" si="49"/>
        <v>#N/A</v>
      </c>
      <c r="DV46" s="10" t="e">
        <f t="shared" si="50"/>
        <v>#N/A</v>
      </c>
      <c r="DW46" s="10" t="e">
        <f t="shared" si="51"/>
        <v>#N/A</v>
      </c>
      <c r="DX46" s="10" t="e">
        <f t="shared" si="52"/>
        <v>#N/A</v>
      </c>
      <c r="DY46" s="10" t="e">
        <f t="shared" si="53"/>
        <v>#N/A</v>
      </c>
      <c r="DZ46" s="10" t="e">
        <f t="shared" si="54"/>
        <v>#N/A</v>
      </c>
      <c r="EA46" s="10" t="e">
        <f t="shared" si="55"/>
        <v>#N/A</v>
      </c>
      <c r="EB46" s="10" t="e">
        <f t="shared" si="56"/>
        <v>#N/A</v>
      </c>
      <c r="EC46" s="10" t="e">
        <f t="shared" si="57"/>
        <v>#N/A</v>
      </c>
      <c r="ED46" s="10" t="e">
        <f t="shared" si="58"/>
        <v>#N/A</v>
      </c>
      <c r="EE46" s="10" t="e">
        <f t="shared" si="59"/>
        <v>#N/A</v>
      </c>
      <c r="EF46" s="10" t="e">
        <f t="shared" si="60"/>
        <v>#N/A</v>
      </c>
      <c r="EG46" s="10" t="e">
        <f t="shared" si="61"/>
        <v>#N/A</v>
      </c>
      <c r="EH46" s="10" t="e">
        <f t="shared" si="62"/>
        <v>#N/A</v>
      </c>
      <c r="EI46" s="10" t="e">
        <f t="shared" si="63"/>
        <v>#N/A</v>
      </c>
      <c r="EJ46" s="10" t="e">
        <f t="shared" si="64"/>
        <v>#N/A</v>
      </c>
    </row>
    <row r="47" spans="1:140" ht="15" x14ac:dyDescent="0.2">
      <c r="A47" s="1"/>
      <c r="B47" s="118" t="s">
        <v>137</v>
      </c>
      <c r="C47" s="114">
        <f>Tipy!A11</f>
        <v>59</v>
      </c>
      <c r="D47" s="109" t="str">
        <f>IF(Tipy!B11="","",Tipy!B11)</f>
        <v>boss</v>
      </c>
      <c r="E47" s="110">
        <f t="shared" si="65"/>
        <v>260</v>
      </c>
      <c r="F47" s="105">
        <f>IF(ISBLANK(Výsledky!$I$3),"-",SUM(K47:P47,R47,T47:U47,W47,Y47:AA47,AC47,AE47,AG47,AI47:AK47,AN47:AO47,AS47:AT47,AV47:AW47,AZ47,BB47:BC47,BE47:BF47,BH47,BJ47,BL47:BN47,BP47,BR47:BS47))</f>
        <v>160</v>
      </c>
      <c r="G47" s="90">
        <f>IF(ISBLANK(Výsledky!$BF$3),"-",SUM(Q47,V47,X47,S47,AB47,AD47,AU47,BA47,BG47,BI47,BO47,BQ47,BU47))</f>
        <v>100</v>
      </c>
      <c r="H47" s="90" t="str">
        <f>IF(ISBLANK(Výsledky!$FG$3),"-",SUM(AF47,AH47,AM47,AP47,AR47,AX47))</f>
        <v>-</v>
      </c>
      <c r="I47" s="93" t="str">
        <f>IF(ISBLANK(Výsledky!$GW$3),"-",SUM(AL47,AQ47,AY47,BD47,BK47,BT47))</f>
        <v>-</v>
      </c>
      <c r="J47" s="95" t="str">
        <f>IF(ISBLANK(Výsledky!$I$3),"",Výsledky!I17)</f>
        <v>-</v>
      </c>
      <c r="K47" s="92">
        <f>IF(ISBLANK(Výsledky!$P$3),"",Výsledky!P17)</f>
        <v>20</v>
      </c>
      <c r="L47" s="92">
        <f>IF(ISBLANK(Výsledky!$W$3),"",Výsledky!W17)</f>
        <v>0</v>
      </c>
      <c r="M47" s="92">
        <f>IF(ISBLANK(Výsledky!$AD$3),"",Výsledky!AD17)</f>
        <v>20</v>
      </c>
      <c r="N47" s="92">
        <f>IF(ISBLANK(Výsledky!$AK$3),"",Výsledky!AK17)</f>
        <v>20</v>
      </c>
      <c r="O47" s="92">
        <f>IF(ISBLANK(Výsledky!$AR$3),"",Výsledky!AR17)</f>
        <v>30</v>
      </c>
      <c r="P47" s="92">
        <f>IF(ISBLANK(Výsledky!$AY$3),"",Výsledky!AY17)</f>
        <v>0</v>
      </c>
      <c r="Q47" s="92">
        <f>IF(ISBLANK(Výsledky!$BF$3),"",Výsledky!BF17)</f>
        <v>0</v>
      </c>
      <c r="R47" s="92" t="str">
        <f>IF(ISBLANK(Výsledky!$BM$3),"",Výsledky!BM17)</f>
        <v/>
      </c>
      <c r="S47" s="92">
        <f>IF(ISBLANK(Výsledky!$BT$3),"",Výsledky!BT17)</f>
        <v>20</v>
      </c>
      <c r="T47" s="92" t="str">
        <f>IF(ISBLANK(Výsledky!$CA$3),"",Výsledky!CA17)</f>
        <v/>
      </c>
      <c r="U47" s="92">
        <f>IF(ISBLANK(Výsledky!$CH$3),"",Výsledky!CH17)</f>
        <v>0</v>
      </c>
      <c r="V47" s="92">
        <f>IF(ISBLANK(Výsledky!$CO$3),"",Výsledky!CO17)</f>
        <v>40</v>
      </c>
      <c r="W47" s="92">
        <f>IF(ISBLANK(Výsledky!$CV$3),"",Výsledky!CV17)</f>
        <v>0</v>
      </c>
      <c r="X47" s="92">
        <f>IF(ISBLANK(Výsledky!$DC$3),"",Výsledky!DC17)</f>
        <v>40</v>
      </c>
      <c r="Y47" s="92">
        <f>IF(ISBLANK(Výsledky!$DJ$3),"",Výsledky!DJ17)</f>
        <v>40</v>
      </c>
      <c r="Z47" s="92">
        <f>IF(ISBLANK(Výsledky!$DQ$3),"",Výsledky!DQ17)</f>
        <v>30</v>
      </c>
      <c r="AA47" s="92">
        <f>IF(ISBLANK(Výsledky!$DX$3),"",Výsledky!DX17)</f>
        <v>0</v>
      </c>
      <c r="AB47" s="92" t="str">
        <f>IF(ISBLANK(Výsledky!$EE$3),"",Výsledky!EE17)</f>
        <v/>
      </c>
      <c r="AC47" s="92" t="str">
        <f>IF(ISBLANK(Výsledky!$EL$3),"",Výsledky!EL17)</f>
        <v/>
      </c>
      <c r="AD47" s="92" t="str">
        <f>IF(ISBLANK(Výsledky!$ES$3),"",Výsledky!ES17)</f>
        <v/>
      </c>
      <c r="AE47" s="92" t="str">
        <f>IF(ISBLANK(Výsledky!$EZ$3),"",Výsledky!EZ17)</f>
        <v/>
      </c>
      <c r="AF47" s="92" t="str">
        <f>IF(ISBLANK(Výsledky!$FG$3),"",Výsledky!FG17)</f>
        <v/>
      </c>
      <c r="AG47" s="92" t="str">
        <f>IF(ISBLANK(Výsledky!$FN$3),"",Výsledky!FN17)</f>
        <v/>
      </c>
      <c r="AH47" s="92" t="str">
        <f>IF(ISBLANK(Výsledky!$FU$3),"",Výsledky!FU17)</f>
        <v/>
      </c>
      <c r="AI47" s="92" t="str">
        <f>IF(ISBLANK(Výsledky!$GB$3),"",Výsledky!GB17)</f>
        <v/>
      </c>
      <c r="AJ47" s="92" t="str">
        <f>IF(ISBLANK(Výsledky!$GI$3),"",Výsledky!GI17)</f>
        <v/>
      </c>
      <c r="AK47" s="92" t="str">
        <f>IF(ISBLANK(Výsledky!$GP$3),"",Výsledky!GP17)</f>
        <v/>
      </c>
      <c r="AL47" s="92" t="str">
        <f>IF(ISBLANK(Výsledky!$GW$3),"",Výsledky!GW17)</f>
        <v/>
      </c>
      <c r="AM47" s="92" t="str">
        <f>IF(ISBLANK(Výsledky!$HD$3),"",Výsledky!HD17)</f>
        <v/>
      </c>
      <c r="AN47" s="92" t="str">
        <f>IF(ISBLANK(Výsledky!$HK$3),"",Výsledky!HK17)</f>
        <v/>
      </c>
      <c r="AO47" s="92" t="str">
        <f>IF(ISBLANK(Výsledky!$HR$3),"",Výsledky!HR17)</f>
        <v/>
      </c>
      <c r="AP47" s="92" t="str">
        <f>IF(ISBLANK(Výsledky!$HY$3),"",Výsledky!HY17)</f>
        <v/>
      </c>
      <c r="AQ47" s="92" t="str">
        <f>IF(ISBLANK(Výsledky!$IF$3),"",Výsledky!IF17)</f>
        <v/>
      </c>
      <c r="AR47" s="92" t="str">
        <f>IF(ISBLANK(Výsledky!$IM$3),"",Výsledky!IM17)</f>
        <v/>
      </c>
      <c r="AS47" s="92" t="str">
        <f>IF(ISBLANK(Výsledky!$IT$3),"",Výsledky!IT17)</f>
        <v/>
      </c>
      <c r="AT47" s="92" t="str">
        <f>IF(ISBLANK(Výsledky!$JA$3),"",Výsledky!JA17)</f>
        <v/>
      </c>
      <c r="AU47" s="92" t="str">
        <f>IF(ISBLANK(Výsledky!$JH$3),"",Výsledky!JH17)</f>
        <v/>
      </c>
      <c r="AV47" s="92" t="str">
        <f>IF(ISBLANK(Výsledky!$JO$3),"",Výsledky!JO17)</f>
        <v/>
      </c>
      <c r="AW47" s="92" t="str">
        <f>IF(ISBLANK(Výsledky!$JV$3),"",Výsledky!JV17)</f>
        <v/>
      </c>
      <c r="AX47" s="92" t="str">
        <f>IF(ISBLANK(Výsledky!$KC$3),"",Výsledky!KC17)</f>
        <v/>
      </c>
      <c r="AY47" s="92" t="str">
        <f>IF(ISBLANK(Výsledky!$KJ$3),"",Výsledky!KJ17)</f>
        <v/>
      </c>
      <c r="AZ47" s="92" t="str">
        <f>IF(ISBLANK(Výsledky!$KQ$3),"",Výsledky!KQ17)</f>
        <v/>
      </c>
      <c r="BA47" s="92" t="str">
        <f>IF(ISBLANK(Výsledky!$KX$3),"",Výsledky!KX17)</f>
        <v/>
      </c>
      <c r="BB47" s="92" t="str">
        <f>IF(ISBLANK(Výsledky!$LE$3),"",Výsledky!LE17)</f>
        <v/>
      </c>
      <c r="BC47" s="92" t="str">
        <f>IF(ISBLANK(Výsledky!$LL$3),"",Výsledky!LL17)</f>
        <v/>
      </c>
      <c r="BD47" s="92" t="str">
        <f>IF(ISBLANK(Výsledky!$LS$3),"",Výsledky!LS17)</f>
        <v/>
      </c>
      <c r="BE47" s="92" t="str">
        <f>IF(ISBLANK(Výsledky!$LZ$3),"",Výsledky!LZ17)</f>
        <v/>
      </c>
      <c r="BF47" s="92" t="str">
        <f>IF(ISBLANK(Výsledky!$MG$3),"",Výsledky!MG17)</f>
        <v/>
      </c>
      <c r="BG47" s="92" t="str">
        <f>IF(ISBLANK(Výsledky!$MN$3),"",Výsledky!MN17)</f>
        <v/>
      </c>
      <c r="BH47" s="92" t="str">
        <f>IF(ISBLANK(Výsledky!$MU$3),"",Výsledky!MU17)</f>
        <v/>
      </c>
      <c r="BI47" s="92" t="str">
        <f>IF(ISBLANK(Výsledky!$NB$3),"",Výsledky!NB17)</f>
        <v/>
      </c>
      <c r="BJ47" s="92" t="str">
        <f>IF(ISBLANK(Výsledky!$NI$3),"",Výsledky!NI17)</f>
        <v/>
      </c>
      <c r="BK47" s="92" t="str">
        <f>IF(ISBLANK(Výsledky!$NP$3),"",Výsledky!NP17)</f>
        <v/>
      </c>
      <c r="BL47" s="92" t="str">
        <f>IF(ISBLANK(Výsledky!$NW$3),"",Výsledky!NW17)</f>
        <v/>
      </c>
      <c r="BM47" s="92" t="str">
        <f>IF(ISBLANK(Výsledky!$OD$3),"",Výsledky!OD17)</f>
        <v/>
      </c>
      <c r="BN47" s="92" t="str">
        <f>IF(ISBLANK(Výsledky!$OK$3),"",Výsledky!OK17)</f>
        <v/>
      </c>
      <c r="BO47" s="92" t="str">
        <f>IF(ISBLANK(Výsledky!$OR$3),"",Výsledky!OR17)</f>
        <v/>
      </c>
      <c r="BP47" s="92" t="str">
        <f>IF(ISBLANK(Výsledky!$OY$3),"",Výsledky!OY17)</f>
        <v/>
      </c>
      <c r="BQ47" s="92" t="str">
        <f>IF(ISBLANK(Výsledky!$PF$3),"",Výsledky!PF17)</f>
        <v/>
      </c>
      <c r="BR47" s="92" t="str">
        <f>IF(ISBLANK(Výsledky!$PM$3),"",Výsledky!PM17)</f>
        <v/>
      </c>
      <c r="BS47" s="92" t="str">
        <f>IF(ISBLANK(Výsledky!$PT$3),"",Výsledky!PT17)</f>
        <v/>
      </c>
      <c r="BT47" s="92" t="str">
        <f>IF(ISBLANK(Výsledky!$QA$3),"",Výsledky!QA17)</f>
        <v/>
      </c>
      <c r="BU47" s="96" t="str">
        <f>IF(ISBLANK(Výsledky!$QH$3),"",Výsledky!QH17)</f>
        <v/>
      </c>
      <c r="BV47" s="8"/>
      <c r="BW47" s="11"/>
      <c r="BX47" s="12" t="str">
        <f>IF(Tipy!B50="","",Tipy!B50)</f>
        <v>netocil</v>
      </c>
      <c r="BY47" s="10">
        <f t="shared" si="1"/>
        <v>21</v>
      </c>
      <c r="BZ47" s="10">
        <f t="shared" si="2"/>
        <v>6</v>
      </c>
      <c r="CA47" s="10">
        <f t="shared" si="3"/>
        <v>7</v>
      </c>
      <c r="CB47" s="10">
        <f t="shared" si="4"/>
        <v>5</v>
      </c>
      <c r="CC47" s="10">
        <f t="shared" si="5"/>
        <v>10</v>
      </c>
      <c r="CD47" s="10">
        <f t="shared" si="6"/>
        <v>11</v>
      </c>
      <c r="CE47" s="10">
        <f t="shared" si="7"/>
        <v>13</v>
      </c>
      <c r="CF47" s="10">
        <f t="shared" si="8"/>
        <v>14</v>
      </c>
      <c r="CG47" s="10" t="e">
        <f t="shared" si="9"/>
        <v>#N/A</v>
      </c>
      <c r="CH47" s="10" t="e">
        <f t="shared" si="10"/>
        <v>#N/A</v>
      </c>
      <c r="CI47" s="10" t="e">
        <f t="shared" si="11"/>
        <v>#N/A</v>
      </c>
      <c r="CJ47" s="10" t="e">
        <f t="shared" si="12"/>
        <v>#N/A</v>
      </c>
      <c r="CK47" s="10" t="e">
        <f t="shared" si="13"/>
        <v>#N/A</v>
      </c>
      <c r="CL47" s="10" t="e">
        <f t="shared" si="14"/>
        <v>#N/A</v>
      </c>
      <c r="CM47" s="10" t="e">
        <f t="shared" si="15"/>
        <v>#N/A</v>
      </c>
      <c r="CN47" s="10" t="e">
        <f t="shared" si="16"/>
        <v>#N/A</v>
      </c>
      <c r="CO47" s="10" t="e">
        <f t="shared" si="17"/>
        <v>#N/A</v>
      </c>
      <c r="CP47" s="10" t="e">
        <f t="shared" si="18"/>
        <v>#N/A</v>
      </c>
      <c r="CQ47" s="10" t="e">
        <f t="shared" si="19"/>
        <v>#N/A</v>
      </c>
      <c r="CR47" s="10" t="e">
        <f t="shared" si="20"/>
        <v>#N/A</v>
      </c>
      <c r="CS47" s="10" t="e">
        <f t="shared" si="21"/>
        <v>#N/A</v>
      </c>
      <c r="CT47" s="10" t="e">
        <f t="shared" si="22"/>
        <v>#N/A</v>
      </c>
      <c r="CU47" s="10" t="e">
        <f t="shared" si="23"/>
        <v>#N/A</v>
      </c>
      <c r="CV47" s="10" t="e">
        <f t="shared" si="24"/>
        <v>#N/A</v>
      </c>
      <c r="CW47" s="10" t="e">
        <f t="shared" si="25"/>
        <v>#N/A</v>
      </c>
      <c r="CX47" s="10" t="e">
        <f t="shared" si="26"/>
        <v>#N/A</v>
      </c>
      <c r="CY47" s="10" t="e">
        <f t="shared" si="27"/>
        <v>#N/A</v>
      </c>
      <c r="CZ47" s="10" t="e">
        <f t="shared" si="28"/>
        <v>#N/A</v>
      </c>
      <c r="DA47" s="10" t="e">
        <f t="shared" si="29"/>
        <v>#N/A</v>
      </c>
      <c r="DB47" s="10" t="e">
        <f t="shared" si="30"/>
        <v>#N/A</v>
      </c>
      <c r="DC47" s="10" t="e">
        <f t="shared" si="31"/>
        <v>#N/A</v>
      </c>
      <c r="DD47" s="10" t="e">
        <f t="shared" si="32"/>
        <v>#N/A</v>
      </c>
      <c r="DE47" s="10" t="e">
        <f t="shared" si="33"/>
        <v>#N/A</v>
      </c>
      <c r="DF47" s="10" t="e">
        <f t="shared" si="34"/>
        <v>#N/A</v>
      </c>
      <c r="DG47" s="10" t="e">
        <f t="shared" si="35"/>
        <v>#N/A</v>
      </c>
      <c r="DH47" s="10" t="e">
        <f t="shared" si="36"/>
        <v>#N/A</v>
      </c>
      <c r="DI47" s="10" t="e">
        <f t="shared" si="37"/>
        <v>#N/A</v>
      </c>
      <c r="DJ47" s="10" t="e">
        <f t="shared" si="38"/>
        <v>#N/A</v>
      </c>
      <c r="DK47" s="10" t="e">
        <f t="shared" si="39"/>
        <v>#N/A</v>
      </c>
      <c r="DL47" s="10" t="e">
        <f t="shared" si="40"/>
        <v>#N/A</v>
      </c>
      <c r="DM47" s="10" t="e">
        <f t="shared" si="41"/>
        <v>#N/A</v>
      </c>
      <c r="DN47" s="10" t="e">
        <f t="shared" si="42"/>
        <v>#N/A</v>
      </c>
      <c r="DO47" s="10" t="e">
        <f t="shared" si="43"/>
        <v>#N/A</v>
      </c>
      <c r="DP47" s="10" t="e">
        <f t="shared" si="44"/>
        <v>#N/A</v>
      </c>
      <c r="DQ47" s="10" t="e">
        <f t="shared" si="45"/>
        <v>#N/A</v>
      </c>
      <c r="DR47" s="10" t="e">
        <f t="shared" si="46"/>
        <v>#N/A</v>
      </c>
      <c r="DS47" s="10" t="e">
        <f t="shared" si="47"/>
        <v>#N/A</v>
      </c>
      <c r="DT47" s="10" t="e">
        <f t="shared" si="48"/>
        <v>#N/A</v>
      </c>
      <c r="DU47" s="10" t="e">
        <f t="shared" si="49"/>
        <v>#N/A</v>
      </c>
      <c r="DV47" s="10" t="e">
        <f t="shared" si="50"/>
        <v>#N/A</v>
      </c>
      <c r="DW47" s="10" t="e">
        <f t="shared" si="51"/>
        <v>#N/A</v>
      </c>
      <c r="DX47" s="10" t="e">
        <f t="shared" si="52"/>
        <v>#N/A</v>
      </c>
      <c r="DY47" s="10" t="e">
        <f t="shared" si="53"/>
        <v>#N/A</v>
      </c>
      <c r="DZ47" s="10" t="e">
        <f t="shared" si="54"/>
        <v>#N/A</v>
      </c>
      <c r="EA47" s="10" t="e">
        <f t="shared" si="55"/>
        <v>#N/A</v>
      </c>
      <c r="EB47" s="10" t="e">
        <f t="shared" si="56"/>
        <v>#N/A</v>
      </c>
      <c r="EC47" s="10" t="e">
        <f t="shared" si="57"/>
        <v>#N/A</v>
      </c>
      <c r="ED47" s="10" t="e">
        <f t="shared" si="58"/>
        <v>#N/A</v>
      </c>
      <c r="EE47" s="10" t="e">
        <f t="shared" si="59"/>
        <v>#N/A</v>
      </c>
      <c r="EF47" s="10" t="e">
        <f t="shared" si="60"/>
        <v>#N/A</v>
      </c>
      <c r="EG47" s="10" t="e">
        <f t="shared" si="61"/>
        <v>#N/A</v>
      </c>
      <c r="EH47" s="10" t="e">
        <f t="shared" si="62"/>
        <v>#N/A</v>
      </c>
      <c r="EI47" s="10" t="e">
        <f t="shared" si="63"/>
        <v>#N/A</v>
      </c>
      <c r="EJ47" s="10" t="e">
        <f t="shared" si="64"/>
        <v>#N/A</v>
      </c>
    </row>
    <row r="48" spans="1:140" ht="15" x14ac:dyDescent="0.2">
      <c r="A48" s="1"/>
      <c r="B48" s="118" t="s">
        <v>138</v>
      </c>
      <c r="C48" s="114">
        <f>Tipy!A57</f>
        <v>73</v>
      </c>
      <c r="D48" s="109" t="str">
        <f>IF(Tipy!B57="","",Tipy!B57)</f>
        <v>Peter Bognár</v>
      </c>
      <c r="E48" s="110">
        <f t="shared" si="65"/>
        <v>260</v>
      </c>
      <c r="F48" s="105">
        <f>IF(ISBLANK(Výsledky!$I$3),"-",SUM(K48:P48,R48,T48:U48,W48,Y48:AA48,AC48,AE48,AG48,AI48:AK48,AN48:AO48,AS48:AT48,AV48:AW48,AZ48,BB48:BC48,BE48:BF48,BH48,BJ48,BL48:BN48,BP48,BR48:BS48))</f>
        <v>180</v>
      </c>
      <c r="G48" s="90">
        <f>IF(ISBLANK(Výsledky!$BF$3),"-",SUM(Q48,V48,X48,S48,AB48,AD48,AU48,BA48,BG48,BI48,BO48,BQ48,BU48))</f>
        <v>80</v>
      </c>
      <c r="H48" s="90" t="str">
        <f>IF(ISBLANK(Výsledky!$FG$3),"-",SUM(AF48,AH48,AM48,AP48,AR48,AX48))</f>
        <v>-</v>
      </c>
      <c r="I48" s="93" t="str">
        <f>IF(ISBLANK(Výsledky!$GW$3),"-",SUM(AL48,AQ48,AY48,BD48,BK48,BT48))</f>
        <v>-</v>
      </c>
      <c r="J48" s="95" t="str">
        <f>IF(ISBLANK(Výsledky!$I$3),"",Výsledky!I63)</f>
        <v>-</v>
      </c>
      <c r="K48" s="92">
        <f>IF(ISBLANK(Výsledky!$P$3),"",Výsledky!P63)</f>
        <v>20</v>
      </c>
      <c r="L48" s="92">
        <f>IF(ISBLANK(Výsledky!$W$3),"",Výsledky!W63)</f>
        <v>0</v>
      </c>
      <c r="M48" s="92">
        <f>IF(ISBLANK(Výsledky!$AD$3),"",Výsledky!AD63)</f>
        <v>20</v>
      </c>
      <c r="N48" s="92">
        <f>IF(ISBLANK(Výsledky!$AK$3),"",Výsledky!AK63)</f>
        <v>20</v>
      </c>
      <c r="O48" s="92">
        <f>IF(ISBLANK(Výsledky!$AR$3),"",Výsledky!AR63)</f>
        <v>30</v>
      </c>
      <c r="P48" s="92">
        <f>IF(ISBLANK(Výsledky!$AY$3),"",Výsledky!AY63)</f>
        <v>0</v>
      </c>
      <c r="Q48" s="92">
        <f>IF(ISBLANK(Výsledky!$BF$3),"",Výsledky!BF63)</f>
        <v>0</v>
      </c>
      <c r="R48" s="92" t="str">
        <f>IF(ISBLANK(Výsledky!$BM$3),"",Výsledky!BM63)</f>
        <v/>
      </c>
      <c r="S48" s="92">
        <f>IF(ISBLANK(Výsledky!$BT$3),"",Výsledky!BT63)</f>
        <v>50</v>
      </c>
      <c r="T48" s="92" t="str">
        <f>IF(ISBLANK(Výsledky!$CA$3),"",Výsledky!CA63)</f>
        <v/>
      </c>
      <c r="U48" s="92">
        <f>IF(ISBLANK(Výsledky!$CH$3),"",Výsledky!CH63)</f>
        <v>0</v>
      </c>
      <c r="V48" s="92">
        <f>IF(ISBLANK(Výsledky!$CO$3),"",Výsledky!CO63)</f>
        <v>30</v>
      </c>
      <c r="W48" s="92">
        <f>IF(ISBLANK(Výsledky!$CV$3),"",Výsledky!CV63)</f>
        <v>20</v>
      </c>
      <c r="X48" s="92" t="str">
        <f>IF(ISBLANK(Výsledky!$DC$3),"",Výsledky!DC63)</f>
        <v>-</v>
      </c>
      <c r="Y48" s="92">
        <f>IF(ISBLANK(Výsledky!$DJ$3),"",Výsledky!DJ63)</f>
        <v>40</v>
      </c>
      <c r="Z48" s="92">
        <f>IF(ISBLANK(Výsledky!$DQ$3),"",Výsledky!DQ63)</f>
        <v>30</v>
      </c>
      <c r="AA48" s="92" t="str">
        <f>IF(ISBLANK(Výsledky!$DX$3),"",Výsledky!DX63)</f>
        <v>-</v>
      </c>
      <c r="AB48" s="92" t="str">
        <f>IF(ISBLANK(Výsledky!$EE$3),"",Výsledky!EE63)</f>
        <v/>
      </c>
      <c r="AC48" s="92" t="str">
        <f>IF(ISBLANK(Výsledky!$EL$3),"",Výsledky!EL63)</f>
        <v/>
      </c>
      <c r="AD48" s="92" t="str">
        <f>IF(ISBLANK(Výsledky!$ES$3),"",Výsledky!ES63)</f>
        <v/>
      </c>
      <c r="AE48" s="92" t="str">
        <f>IF(ISBLANK(Výsledky!$EZ$3),"",Výsledky!EZ63)</f>
        <v/>
      </c>
      <c r="AF48" s="92" t="str">
        <f>IF(ISBLANK(Výsledky!$FG$3),"",Výsledky!FG63)</f>
        <v/>
      </c>
      <c r="AG48" s="92" t="str">
        <f>IF(ISBLANK(Výsledky!$FN$3),"",Výsledky!FN63)</f>
        <v/>
      </c>
      <c r="AH48" s="92" t="str">
        <f>IF(ISBLANK(Výsledky!$FU$3),"",Výsledky!FU63)</f>
        <v/>
      </c>
      <c r="AI48" s="92" t="str">
        <f>IF(ISBLANK(Výsledky!$GB$3),"",Výsledky!GB63)</f>
        <v/>
      </c>
      <c r="AJ48" s="92" t="str">
        <f>IF(ISBLANK(Výsledky!$GI$3),"",Výsledky!GI63)</f>
        <v/>
      </c>
      <c r="AK48" s="92" t="str">
        <f>IF(ISBLANK(Výsledky!$GP$3),"",Výsledky!GP63)</f>
        <v/>
      </c>
      <c r="AL48" s="92" t="str">
        <f>IF(ISBLANK(Výsledky!$GW$3),"",Výsledky!GW63)</f>
        <v/>
      </c>
      <c r="AM48" s="92" t="str">
        <f>IF(ISBLANK(Výsledky!$HD$3),"",Výsledky!HD63)</f>
        <v/>
      </c>
      <c r="AN48" s="92" t="str">
        <f>IF(ISBLANK(Výsledky!$HK$3),"",Výsledky!HK63)</f>
        <v/>
      </c>
      <c r="AO48" s="92" t="str">
        <f>IF(ISBLANK(Výsledky!$HR$3),"",Výsledky!HR63)</f>
        <v/>
      </c>
      <c r="AP48" s="92" t="str">
        <f>IF(ISBLANK(Výsledky!$HY$3),"",Výsledky!HY63)</f>
        <v/>
      </c>
      <c r="AQ48" s="92" t="str">
        <f>IF(ISBLANK(Výsledky!$IF$3),"",Výsledky!IF63)</f>
        <v/>
      </c>
      <c r="AR48" s="92" t="str">
        <f>IF(ISBLANK(Výsledky!$IM$3),"",Výsledky!IM63)</f>
        <v/>
      </c>
      <c r="AS48" s="92" t="str">
        <f>IF(ISBLANK(Výsledky!$IT$3),"",Výsledky!IT63)</f>
        <v/>
      </c>
      <c r="AT48" s="92" t="str">
        <f>IF(ISBLANK(Výsledky!$JA$3),"",Výsledky!JA63)</f>
        <v/>
      </c>
      <c r="AU48" s="92" t="str">
        <f>IF(ISBLANK(Výsledky!$JH$3),"",Výsledky!JH63)</f>
        <v/>
      </c>
      <c r="AV48" s="92" t="str">
        <f>IF(ISBLANK(Výsledky!$JO$3),"",Výsledky!JO63)</f>
        <v/>
      </c>
      <c r="AW48" s="92" t="str">
        <f>IF(ISBLANK(Výsledky!$JV$3),"",Výsledky!JV63)</f>
        <v/>
      </c>
      <c r="AX48" s="92" t="str">
        <f>IF(ISBLANK(Výsledky!$KC$3),"",Výsledky!KC63)</f>
        <v/>
      </c>
      <c r="AY48" s="92" t="str">
        <f>IF(ISBLANK(Výsledky!$KJ$3),"",Výsledky!KJ63)</f>
        <v/>
      </c>
      <c r="AZ48" s="92" t="str">
        <f>IF(ISBLANK(Výsledky!$KQ$3),"",Výsledky!KQ63)</f>
        <v/>
      </c>
      <c r="BA48" s="92" t="str">
        <f>IF(ISBLANK(Výsledky!$KX$3),"",Výsledky!KX63)</f>
        <v/>
      </c>
      <c r="BB48" s="92" t="str">
        <f>IF(ISBLANK(Výsledky!$LE$3),"",Výsledky!LE63)</f>
        <v/>
      </c>
      <c r="BC48" s="92" t="str">
        <f>IF(ISBLANK(Výsledky!$LL$3),"",Výsledky!LL63)</f>
        <v/>
      </c>
      <c r="BD48" s="92" t="str">
        <f>IF(ISBLANK(Výsledky!$LS$3),"",Výsledky!LS63)</f>
        <v/>
      </c>
      <c r="BE48" s="92" t="str">
        <f>IF(ISBLANK(Výsledky!$LZ$3),"",Výsledky!LZ63)</f>
        <v/>
      </c>
      <c r="BF48" s="92" t="str">
        <f>IF(ISBLANK(Výsledky!$MG$3),"",Výsledky!MG63)</f>
        <v/>
      </c>
      <c r="BG48" s="92" t="str">
        <f>IF(ISBLANK(Výsledky!$MN$3),"",Výsledky!MN63)</f>
        <v/>
      </c>
      <c r="BH48" s="92" t="str">
        <f>IF(ISBLANK(Výsledky!$MU$3),"",Výsledky!MU63)</f>
        <v/>
      </c>
      <c r="BI48" s="92" t="str">
        <f>IF(ISBLANK(Výsledky!$NB$3),"",Výsledky!NB63)</f>
        <v/>
      </c>
      <c r="BJ48" s="92" t="str">
        <f>IF(ISBLANK(Výsledky!$NI$3),"",Výsledky!NI63)</f>
        <v/>
      </c>
      <c r="BK48" s="92" t="str">
        <f>IF(ISBLANK(Výsledky!$NP$3),"",Výsledky!NP63)</f>
        <v/>
      </c>
      <c r="BL48" s="92" t="str">
        <f>IF(ISBLANK(Výsledky!$NW$3),"",Výsledky!NW63)</f>
        <v/>
      </c>
      <c r="BM48" s="92" t="str">
        <f>IF(ISBLANK(Výsledky!$OD$3),"",Výsledky!OD63)</f>
        <v/>
      </c>
      <c r="BN48" s="92" t="str">
        <f>IF(ISBLANK(Výsledky!$OK$3),"",Výsledky!OK63)</f>
        <v/>
      </c>
      <c r="BO48" s="92" t="str">
        <f>IF(ISBLANK(Výsledky!$OR$3),"",Výsledky!OR63)</f>
        <v/>
      </c>
      <c r="BP48" s="92" t="str">
        <f>IF(ISBLANK(Výsledky!$OY$3),"",Výsledky!OY63)</f>
        <v/>
      </c>
      <c r="BQ48" s="92" t="str">
        <f>IF(ISBLANK(Výsledky!$PF$3),"",Výsledky!PF63)</f>
        <v/>
      </c>
      <c r="BR48" s="92" t="str">
        <f>IF(ISBLANK(Výsledky!$PM$3),"",Výsledky!PM63)</f>
        <v/>
      </c>
      <c r="BS48" s="92" t="str">
        <f>IF(ISBLANK(Výsledky!$PT$3),"",Výsledky!PT63)</f>
        <v/>
      </c>
      <c r="BT48" s="92" t="str">
        <f>IF(ISBLANK(Výsledky!$QA$3),"",Výsledky!QA63)</f>
        <v/>
      </c>
      <c r="BU48" s="96" t="str">
        <f>IF(ISBLANK(Výsledky!$QH$3),"",Výsledky!QH63)</f>
        <v/>
      </c>
      <c r="BV48" s="8"/>
      <c r="BW48" s="11"/>
      <c r="BX48" s="12" t="str">
        <f>IF(Tipy!B51="","",Tipy!B51)</f>
        <v>PanTof</v>
      </c>
      <c r="BY48" s="10">
        <f t="shared" si="1"/>
        <v>58</v>
      </c>
      <c r="BZ48" s="10">
        <f t="shared" si="2"/>
        <v>70</v>
      </c>
      <c r="CA48" s="10">
        <f t="shared" si="3"/>
        <v>70</v>
      </c>
      <c r="CB48" s="10">
        <f t="shared" si="4"/>
        <v>74</v>
      </c>
      <c r="CC48" s="10">
        <f t="shared" si="5"/>
        <v>76</v>
      </c>
      <c r="CD48" s="10">
        <f t="shared" si="6"/>
        <v>78</v>
      </c>
      <c r="CE48" s="10">
        <f t="shared" si="7"/>
        <v>78</v>
      </c>
      <c r="CF48" s="10">
        <f t="shared" si="8"/>
        <v>78</v>
      </c>
      <c r="CG48" s="10" t="e">
        <f t="shared" si="9"/>
        <v>#N/A</v>
      </c>
      <c r="CH48" s="10" t="e">
        <f t="shared" si="10"/>
        <v>#N/A</v>
      </c>
      <c r="CI48" s="10" t="e">
        <f t="shared" si="11"/>
        <v>#N/A</v>
      </c>
      <c r="CJ48" s="10" t="e">
        <f t="shared" si="12"/>
        <v>#N/A</v>
      </c>
      <c r="CK48" s="10" t="e">
        <f t="shared" si="13"/>
        <v>#N/A</v>
      </c>
      <c r="CL48" s="10" t="e">
        <f t="shared" si="14"/>
        <v>#N/A</v>
      </c>
      <c r="CM48" s="10" t="e">
        <f t="shared" si="15"/>
        <v>#N/A</v>
      </c>
      <c r="CN48" s="10" t="e">
        <f t="shared" si="16"/>
        <v>#N/A</v>
      </c>
      <c r="CO48" s="10" t="e">
        <f t="shared" si="17"/>
        <v>#N/A</v>
      </c>
      <c r="CP48" s="10" t="e">
        <f t="shared" si="18"/>
        <v>#N/A</v>
      </c>
      <c r="CQ48" s="10" t="e">
        <f t="shared" si="19"/>
        <v>#N/A</v>
      </c>
      <c r="CR48" s="10" t="e">
        <f t="shared" si="20"/>
        <v>#N/A</v>
      </c>
      <c r="CS48" s="10" t="e">
        <f t="shared" si="21"/>
        <v>#N/A</v>
      </c>
      <c r="CT48" s="10" t="e">
        <f t="shared" si="22"/>
        <v>#N/A</v>
      </c>
      <c r="CU48" s="10" t="e">
        <f t="shared" si="23"/>
        <v>#N/A</v>
      </c>
      <c r="CV48" s="10" t="e">
        <f t="shared" si="24"/>
        <v>#N/A</v>
      </c>
      <c r="CW48" s="10" t="e">
        <f t="shared" si="25"/>
        <v>#N/A</v>
      </c>
      <c r="CX48" s="10" t="e">
        <f t="shared" si="26"/>
        <v>#N/A</v>
      </c>
      <c r="CY48" s="10" t="e">
        <f t="shared" si="27"/>
        <v>#N/A</v>
      </c>
      <c r="CZ48" s="10" t="e">
        <f t="shared" si="28"/>
        <v>#N/A</v>
      </c>
      <c r="DA48" s="10" t="e">
        <f t="shared" si="29"/>
        <v>#N/A</v>
      </c>
      <c r="DB48" s="10" t="e">
        <f t="shared" si="30"/>
        <v>#N/A</v>
      </c>
      <c r="DC48" s="10" t="e">
        <f t="shared" si="31"/>
        <v>#N/A</v>
      </c>
      <c r="DD48" s="10" t="e">
        <f t="shared" si="32"/>
        <v>#N/A</v>
      </c>
      <c r="DE48" s="10" t="e">
        <f t="shared" si="33"/>
        <v>#N/A</v>
      </c>
      <c r="DF48" s="10" t="e">
        <f t="shared" si="34"/>
        <v>#N/A</v>
      </c>
      <c r="DG48" s="10" t="e">
        <f t="shared" si="35"/>
        <v>#N/A</v>
      </c>
      <c r="DH48" s="10" t="e">
        <f t="shared" si="36"/>
        <v>#N/A</v>
      </c>
      <c r="DI48" s="10" t="e">
        <f t="shared" si="37"/>
        <v>#N/A</v>
      </c>
      <c r="DJ48" s="10" t="e">
        <f t="shared" si="38"/>
        <v>#N/A</v>
      </c>
      <c r="DK48" s="10" t="e">
        <f t="shared" si="39"/>
        <v>#N/A</v>
      </c>
      <c r="DL48" s="10" t="e">
        <f t="shared" si="40"/>
        <v>#N/A</v>
      </c>
      <c r="DM48" s="10" t="e">
        <f t="shared" si="41"/>
        <v>#N/A</v>
      </c>
      <c r="DN48" s="10" t="e">
        <f t="shared" si="42"/>
        <v>#N/A</v>
      </c>
      <c r="DO48" s="10" t="e">
        <f t="shared" si="43"/>
        <v>#N/A</v>
      </c>
      <c r="DP48" s="10" t="e">
        <f t="shared" si="44"/>
        <v>#N/A</v>
      </c>
      <c r="DQ48" s="10" t="e">
        <f t="shared" si="45"/>
        <v>#N/A</v>
      </c>
      <c r="DR48" s="10" t="e">
        <f t="shared" si="46"/>
        <v>#N/A</v>
      </c>
      <c r="DS48" s="10" t="e">
        <f t="shared" si="47"/>
        <v>#N/A</v>
      </c>
      <c r="DT48" s="10" t="e">
        <f t="shared" si="48"/>
        <v>#N/A</v>
      </c>
      <c r="DU48" s="10" t="e">
        <f t="shared" si="49"/>
        <v>#N/A</v>
      </c>
      <c r="DV48" s="10" t="e">
        <f t="shared" si="50"/>
        <v>#N/A</v>
      </c>
      <c r="DW48" s="10" t="e">
        <f t="shared" si="51"/>
        <v>#N/A</v>
      </c>
      <c r="DX48" s="10" t="e">
        <f t="shared" si="52"/>
        <v>#N/A</v>
      </c>
      <c r="DY48" s="10" t="e">
        <f t="shared" si="53"/>
        <v>#N/A</v>
      </c>
      <c r="DZ48" s="10" t="e">
        <f t="shared" si="54"/>
        <v>#N/A</v>
      </c>
      <c r="EA48" s="10" t="e">
        <f t="shared" si="55"/>
        <v>#N/A</v>
      </c>
      <c r="EB48" s="10" t="e">
        <f t="shared" si="56"/>
        <v>#N/A</v>
      </c>
      <c r="EC48" s="10" t="e">
        <f t="shared" si="57"/>
        <v>#N/A</v>
      </c>
      <c r="ED48" s="10" t="e">
        <f t="shared" si="58"/>
        <v>#N/A</v>
      </c>
      <c r="EE48" s="10" t="e">
        <f t="shared" si="59"/>
        <v>#N/A</v>
      </c>
      <c r="EF48" s="10" t="e">
        <f t="shared" si="60"/>
        <v>#N/A</v>
      </c>
      <c r="EG48" s="10" t="e">
        <f t="shared" si="61"/>
        <v>#N/A</v>
      </c>
      <c r="EH48" s="10" t="e">
        <f t="shared" si="62"/>
        <v>#N/A</v>
      </c>
      <c r="EI48" s="10" t="e">
        <f t="shared" si="63"/>
        <v>#N/A</v>
      </c>
      <c r="EJ48" s="10" t="e">
        <f t="shared" si="64"/>
        <v>#N/A</v>
      </c>
    </row>
    <row r="49" spans="1:140" ht="15" x14ac:dyDescent="0.2">
      <c r="A49" s="1"/>
      <c r="B49" s="118" t="s">
        <v>139</v>
      </c>
      <c r="C49" s="114">
        <f>Tipy!A16</f>
        <v>44</v>
      </c>
      <c r="D49" s="109" t="str">
        <f>IF(Tipy!B16="","",Tipy!B16)</f>
        <v>Diogoal</v>
      </c>
      <c r="E49" s="110">
        <f t="shared" si="65"/>
        <v>250</v>
      </c>
      <c r="F49" s="105">
        <f>IF(ISBLANK(Výsledky!$I$3),"-",SUM(K49:P49,R49,T49:U49,W49,Y49:AA49,AC49,AE49,AG49,AI49:AK49,AN49:AO49,AS49:AT49,AV49:AW49,AZ49,BB49:BC49,BE49:BF49,BH49,BJ49,BL49:BN49,BP49,BR49:BS49))</f>
        <v>110</v>
      </c>
      <c r="G49" s="90">
        <f>IF(ISBLANK(Výsledky!$BF$3),"-",SUM(Q49,V49,X49,S49,AB49,AD49,AU49,BA49,BG49,BI49,BO49,BQ49,BU49))</f>
        <v>120</v>
      </c>
      <c r="H49" s="90" t="str">
        <f>IF(ISBLANK(Výsledky!$FG$3),"-",SUM(AF49,AH49,AM49,AP49,AR49,AX49))</f>
        <v>-</v>
      </c>
      <c r="I49" s="93" t="str">
        <f>IF(ISBLANK(Výsledky!$GW$3),"-",SUM(AL49,AQ49,AY49,BD49,BK49,BT49))</f>
        <v>-</v>
      </c>
      <c r="J49" s="95">
        <f>IF(ISBLANK(Výsledky!$I$3),"",Výsledky!I22)</f>
        <v>20</v>
      </c>
      <c r="K49" s="92" t="str">
        <f>IF(ISBLANK(Výsledky!$P$3),"",Výsledky!P22)</f>
        <v>-</v>
      </c>
      <c r="L49" s="92">
        <f>IF(ISBLANK(Výsledky!$W$3),"",Výsledky!W22)</f>
        <v>0</v>
      </c>
      <c r="M49" s="92">
        <f>IF(ISBLANK(Výsledky!$AD$3),"",Výsledky!AD22)</f>
        <v>0</v>
      </c>
      <c r="N49" s="92">
        <f>IF(ISBLANK(Výsledky!$AK$3),"",Výsledky!AK22)</f>
        <v>40</v>
      </c>
      <c r="O49" s="92">
        <f>IF(ISBLANK(Výsledky!$AR$3),"",Výsledky!AR22)</f>
        <v>30</v>
      </c>
      <c r="P49" s="92">
        <f>IF(ISBLANK(Výsledky!$AY$3),"",Výsledky!AY22)</f>
        <v>20</v>
      </c>
      <c r="Q49" s="92">
        <f>IF(ISBLANK(Výsledky!$BF$3),"",Výsledky!BF22)</f>
        <v>0</v>
      </c>
      <c r="R49" s="92" t="str">
        <f>IF(ISBLANK(Výsledky!$BM$3),"",Výsledky!BM22)</f>
        <v/>
      </c>
      <c r="S49" s="92">
        <f>IF(ISBLANK(Výsledky!$BT$3),"",Výsledky!BT22)</f>
        <v>60</v>
      </c>
      <c r="T49" s="92" t="str">
        <f>IF(ISBLANK(Výsledky!$CA$3),"",Výsledky!CA22)</f>
        <v/>
      </c>
      <c r="U49" s="92">
        <f>IF(ISBLANK(Výsledky!$CH$3),"",Výsledky!CH22)</f>
        <v>20</v>
      </c>
      <c r="V49" s="92">
        <f>IF(ISBLANK(Výsledky!$CO$3),"",Výsledky!CO22)</f>
        <v>20</v>
      </c>
      <c r="W49" s="92">
        <f>IF(ISBLANK(Výsledky!$CV$3),"",Výsledky!CV22)</f>
        <v>0</v>
      </c>
      <c r="X49" s="92">
        <f>IF(ISBLANK(Výsledky!$DC$3),"",Výsledky!DC22)</f>
        <v>40</v>
      </c>
      <c r="Y49" s="92" t="str">
        <f>IF(ISBLANK(Výsledky!$DJ$3),"",Výsledky!DJ22)</f>
        <v>-</v>
      </c>
      <c r="Z49" s="92" t="str">
        <f>IF(ISBLANK(Výsledky!$DQ$3),"",Výsledky!DQ22)</f>
        <v>-</v>
      </c>
      <c r="AA49" s="92">
        <f>IF(ISBLANK(Výsledky!$DX$3),"",Výsledky!DX22)</f>
        <v>0</v>
      </c>
      <c r="AB49" s="92" t="str">
        <f>IF(ISBLANK(Výsledky!$EE$3),"",Výsledky!EE22)</f>
        <v/>
      </c>
      <c r="AC49" s="92" t="str">
        <f>IF(ISBLANK(Výsledky!$EL$3),"",Výsledky!EL22)</f>
        <v/>
      </c>
      <c r="AD49" s="92" t="str">
        <f>IF(ISBLANK(Výsledky!$ES$3),"",Výsledky!ES22)</f>
        <v/>
      </c>
      <c r="AE49" s="92" t="str">
        <f>IF(ISBLANK(Výsledky!$EZ$3),"",Výsledky!EZ22)</f>
        <v/>
      </c>
      <c r="AF49" s="92" t="str">
        <f>IF(ISBLANK(Výsledky!$FG$3),"",Výsledky!FG22)</f>
        <v/>
      </c>
      <c r="AG49" s="92" t="str">
        <f>IF(ISBLANK(Výsledky!$FN$3),"",Výsledky!FN22)</f>
        <v/>
      </c>
      <c r="AH49" s="92" t="str">
        <f>IF(ISBLANK(Výsledky!$FU$3),"",Výsledky!FU22)</f>
        <v/>
      </c>
      <c r="AI49" s="92" t="str">
        <f>IF(ISBLANK(Výsledky!$GB$3),"",Výsledky!GB22)</f>
        <v/>
      </c>
      <c r="AJ49" s="92" t="str">
        <f>IF(ISBLANK(Výsledky!$GI$3),"",Výsledky!GI22)</f>
        <v/>
      </c>
      <c r="AK49" s="92" t="str">
        <f>IF(ISBLANK(Výsledky!$GP$3),"",Výsledky!GP22)</f>
        <v/>
      </c>
      <c r="AL49" s="92" t="str">
        <f>IF(ISBLANK(Výsledky!$GW$3),"",Výsledky!GW22)</f>
        <v/>
      </c>
      <c r="AM49" s="92" t="str">
        <f>IF(ISBLANK(Výsledky!$HD$3),"",Výsledky!HD22)</f>
        <v/>
      </c>
      <c r="AN49" s="92" t="str">
        <f>IF(ISBLANK(Výsledky!$HK$3),"",Výsledky!HK22)</f>
        <v/>
      </c>
      <c r="AO49" s="92" t="str">
        <f>IF(ISBLANK(Výsledky!$HR$3),"",Výsledky!HR22)</f>
        <v/>
      </c>
      <c r="AP49" s="92" t="str">
        <f>IF(ISBLANK(Výsledky!$HY$3),"",Výsledky!HY22)</f>
        <v/>
      </c>
      <c r="AQ49" s="92" t="str">
        <f>IF(ISBLANK(Výsledky!$IF$3),"",Výsledky!IF22)</f>
        <v/>
      </c>
      <c r="AR49" s="92" t="str">
        <f>IF(ISBLANK(Výsledky!$IM$3),"",Výsledky!IM22)</f>
        <v/>
      </c>
      <c r="AS49" s="92" t="str">
        <f>IF(ISBLANK(Výsledky!$IT$3),"",Výsledky!IT22)</f>
        <v/>
      </c>
      <c r="AT49" s="92" t="str">
        <f>IF(ISBLANK(Výsledky!$JA$3),"",Výsledky!JA22)</f>
        <v/>
      </c>
      <c r="AU49" s="92" t="str">
        <f>IF(ISBLANK(Výsledky!$JH$3),"",Výsledky!JH22)</f>
        <v/>
      </c>
      <c r="AV49" s="92" t="str">
        <f>IF(ISBLANK(Výsledky!$JO$3),"",Výsledky!JO22)</f>
        <v/>
      </c>
      <c r="AW49" s="92" t="str">
        <f>IF(ISBLANK(Výsledky!$JV$3),"",Výsledky!JV22)</f>
        <v/>
      </c>
      <c r="AX49" s="92" t="str">
        <f>IF(ISBLANK(Výsledky!$KC$3),"",Výsledky!KC22)</f>
        <v/>
      </c>
      <c r="AY49" s="92" t="str">
        <f>IF(ISBLANK(Výsledky!$KJ$3),"",Výsledky!KJ22)</f>
        <v/>
      </c>
      <c r="AZ49" s="92" t="str">
        <f>IF(ISBLANK(Výsledky!$KQ$3),"",Výsledky!KQ22)</f>
        <v/>
      </c>
      <c r="BA49" s="92" t="str">
        <f>IF(ISBLANK(Výsledky!$KX$3),"",Výsledky!KX22)</f>
        <v/>
      </c>
      <c r="BB49" s="92" t="str">
        <f>IF(ISBLANK(Výsledky!$LE$3),"",Výsledky!LE22)</f>
        <v/>
      </c>
      <c r="BC49" s="92" t="str">
        <f>IF(ISBLANK(Výsledky!$LL$3),"",Výsledky!LL22)</f>
        <v/>
      </c>
      <c r="BD49" s="92" t="str">
        <f>IF(ISBLANK(Výsledky!$LS$3),"",Výsledky!LS22)</f>
        <v/>
      </c>
      <c r="BE49" s="92" t="str">
        <f>IF(ISBLANK(Výsledky!$LZ$3),"",Výsledky!LZ22)</f>
        <v/>
      </c>
      <c r="BF49" s="92" t="str">
        <f>IF(ISBLANK(Výsledky!$MG$3),"",Výsledky!MG22)</f>
        <v/>
      </c>
      <c r="BG49" s="92" t="str">
        <f>IF(ISBLANK(Výsledky!$MN$3),"",Výsledky!MN22)</f>
        <v/>
      </c>
      <c r="BH49" s="92" t="str">
        <f>IF(ISBLANK(Výsledky!$MU$3),"",Výsledky!MU22)</f>
        <v/>
      </c>
      <c r="BI49" s="92" t="str">
        <f>IF(ISBLANK(Výsledky!$NB$3),"",Výsledky!NB22)</f>
        <v/>
      </c>
      <c r="BJ49" s="92" t="str">
        <f>IF(ISBLANK(Výsledky!$NI$3),"",Výsledky!NI22)</f>
        <v/>
      </c>
      <c r="BK49" s="92" t="str">
        <f>IF(ISBLANK(Výsledky!$NP$3),"",Výsledky!NP22)</f>
        <v/>
      </c>
      <c r="BL49" s="92" t="str">
        <f>IF(ISBLANK(Výsledky!$NW$3),"",Výsledky!NW22)</f>
        <v/>
      </c>
      <c r="BM49" s="92" t="str">
        <f>IF(ISBLANK(Výsledky!$OD$3),"",Výsledky!OD22)</f>
        <v/>
      </c>
      <c r="BN49" s="92" t="str">
        <f>IF(ISBLANK(Výsledky!$OK$3),"",Výsledky!OK22)</f>
        <v/>
      </c>
      <c r="BO49" s="92" t="str">
        <f>IF(ISBLANK(Výsledky!$OR$3),"",Výsledky!OR22)</f>
        <v/>
      </c>
      <c r="BP49" s="92" t="str">
        <f>IF(ISBLANK(Výsledky!$OY$3),"",Výsledky!OY22)</f>
        <v/>
      </c>
      <c r="BQ49" s="92" t="str">
        <f>IF(ISBLANK(Výsledky!$PF$3),"",Výsledky!PF22)</f>
        <v/>
      </c>
      <c r="BR49" s="92" t="str">
        <f>IF(ISBLANK(Výsledky!$PM$3),"",Výsledky!PM22)</f>
        <v/>
      </c>
      <c r="BS49" s="92" t="str">
        <f>IF(ISBLANK(Výsledky!$PT$3),"",Výsledky!PT22)</f>
        <v/>
      </c>
      <c r="BT49" s="92" t="str">
        <f>IF(ISBLANK(Výsledky!$QA$3),"",Výsledky!QA22)</f>
        <v/>
      </c>
      <c r="BU49" s="96" t="str">
        <f>IF(ISBLANK(Výsledky!$QH$3),"",Výsledky!QH22)</f>
        <v/>
      </c>
      <c r="BV49" s="8"/>
      <c r="BW49" s="11"/>
      <c r="BX49" s="12" t="str">
        <f>IF(Tipy!B52="","",Tipy!B52)</f>
        <v>Pato</v>
      </c>
      <c r="BY49" s="10">
        <f t="shared" si="1"/>
        <v>51</v>
      </c>
      <c r="BZ49" s="10">
        <f t="shared" si="2"/>
        <v>44</v>
      </c>
      <c r="CA49" s="10">
        <f t="shared" si="3"/>
        <v>48</v>
      </c>
      <c r="CB49" s="10">
        <f t="shared" si="4"/>
        <v>44</v>
      </c>
      <c r="CC49" s="10">
        <f t="shared" si="5"/>
        <v>49</v>
      </c>
      <c r="CD49" s="10">
        <f t="shared" si="6"/>
        <v>46</v>
      </c>
      <c r="CE49" s="10">
        <f t="shared" si="7"/>
        <v>47</v>
      </c>
      <c r="CF49" s="10">
        <f t="shared" si="8"/>
        <v>48</v>
      </c>
      <c r="CG49" s="10" t="e">
        <f t="shared" si="9"/>
        <v>#N/A</v>
      </c>
      <c r="CH49" s="10" t="e">
        <f t="shared" si="10"/>
        <v>#N/A</v>
      </c>
      <c r="CI49" s="10" t="e">
        <f t="shared" si="11"/>
        <v>#N/A</v>
      </c>
      <c r="CJ49" s="10" t="e">
        <f t="shared" si="12"/>
        <v>#N/A</v>
      </c>
      <c r="CK49" s="10" t="e">
        <f t="shared" si="13"/>
        <v>#N/A</v>
      </c>
      <c r="CL49" s="10" t="e">
        <f t="shared" si="14"/>
        <v>#N/A</v>
      </c>
      <c r="CM49" s="10" t="e">
        <f t="shared" si="15"/>
        <v>#N/A</v>
      </c>
      <c r="CN49" s="10" t="e">
        <f t="shared" si="16"/>
        <v>#N/A</v>
      </c>
      <c r="CO49" s="10" t="e">
        <f t="shared" si="17"/>
        <v>#N/A</v>
      </c>
      <c r="CP49" s="10" t="e">
        <f t="shared" si="18"/>
        <v>#N/A</v>
      </c>
      <c r="CQ49" s="10" t="e">
        <f t="shared" si="19"/>
        <v>#N/A</v>
      </c>
      <c r="CR49" s="10" t="e">
        <f t="shared" si="20"/>
        <v>#N/A</v>
      </c>
      <c r="CS49" s="10" t="e">
        <f t="shared" si="21"/>
        <v>#N/A</v>
      </c>
      <c r="CT49" s="10" t="e">
        <f t="shared" si="22"/>
        <v>#N/A</v>
      </c>
      <c r="CU49" s="10" t="e">
        <f t="shared" si="23"/>
        <v>#N/A</v>
      </c>
      <c r="CV49" s="10" t="e">
        <f t="shared" si="24"/>
        <v>#N/A</v>
      </c>
      <c r="CW49" s="10" t="e">
        <f t="shared" si="25"/>
        <v>#N/A</v>
      </c>
      <c r="CX49" s="10" t="e">
        <f t="shared" si="26"/>
        <v>#N/A</v>
      </c>
      <c r="CY49" s="10" t="e">
        <f t="shared" si="27"/>
        <v>#N/A</v>
      </c>
      <c r="CZ49" s="10" t="e">
        <f t="shared" si="28"/>
        <v>#N/A</v>
      </c>
      <c r="DA49" s="10" t="e">
        <f t="shared" si="29"/>
        <v>#N/A</v>
      </c>
      <c r="DB49" s="10" t="e">
        <f t="shared" si="30"/>
        <v>#N/A</v>
      </c>
      <c r="DC49" s="10" t="e">
        <f t="shared" si="31"/>
        <v>#N/A</v>
      </c>
      <c r="DD49" s="10" t="e">
        <f t="shared" si="32"/>
        <v>#N/A</v>
      </c>
      <c r="DE49" s="10" t="e">
        <f t="shared" si="33"/>
        <v>#N/A</v>
      </c>
      <c r="DF49" s="10" t="e">
        <f t="shared" si="34"/>
        <v>#N/A</v>
      </c>
      <c r="DG49" s="10" t="e">
        <f t="shared" si="35"/>
        <v>#N/A</v>
      </c>
      <c r="DH49" s="10" t="e">
        <f t="shared" si="36"/>
        <v>#N/A</v>
      </c>
      <c r="DI49" s="10" t="e">
        <f t="shared" si="37"/>
        <v>#N/A</v>
      </c>
      <c r="DJ49" s="10" t="e">
        <f t="shared" si="38"/>
        <v>#N/A</v>
      </c>
      <c r="DK49" s="10" t="e">
        <f t="shared" si="39"/>
        <v>#N/A</v>
      </c>
      <c r="DL49" s="10" t="e">
        <f t="shared" si="40"/>
        <v>#N/A</v>
      </c>
      <c r="DM49" s="10" t="e">
        <f t="shared" si="41"/>
        <v>#N/A</v>
      </c>
      <c r="DN49" s="10" t="e">
        <f t="shared" si="42"/>
        <v>#N/A</v>
      </c>
      <c r="DO49" s="10" t="e">
        <f t="shared" si="43"/>
        <v>#N/A</v>
      </c>
      <c r="DP49" s="10" t="e">
        <f t="shared" si="44"/>
        <v>#N/A</v>
      </c>
      <c r="DQ49" s="10" t="e">
        <f t="shared" si="45"/>
        <v>#N/A</v>
      </c>
      <c r="DR49" s="10" t="e">
        <f t="shared" si="46"/>
        <v>#N/A</v>
      </c>
      <c r="DS49" s="10" t="e">
        <f t="shared" si="47"/>
        <v>#N/A</v>
      </c>
      <c r="DT49" s="10" t="e">
        <f t="shared" si="48"/>
        <v>#N/A</v>
      </c>
      <c r="DU49" s="10" t="e">
        <f t="shared" si="49"/>
        <v>#N/A</v>
      </c>
      <c r="DV49" s="10" t="e">
        <f t="shared" si="50"/>
        <v>#N/A</v>
      </c>
      <c r="DW49" s="10" t="e">
        <f t="shared" si="51"/>
        <v>#N/A</v>
      </c>
      <c r="DX49" s="10" t="e">
        <f t="shared" si="52"/>
        <v>#N/A</v>
      </c>
      <c r="DY49" s="10" t="e">
        <f t="shared" si="53"/>
        <v>#N/A</v>
      </c>
      <c r="DZ49" s="10" t="e">
        <f t="shared" si="54"/>
        <v>#N/A</v>
      </c>
      <c r="EA49" s="10" t="e">
        <f t="shared" si="55"/>
        <v>#N/A</v>
      </c>
      <c r="EB49" s="10" t="e">
        <f t="shared" si="56"/>
        <v>#N/A</v>
      </c>
      <c r="EC49" s="10" t="e">
        <f t="shared" si="57"/>
        <v>#N/A</v>
      </c>
      <c r="ED49" s="10" t="e">
        <f t="shared" si="58"/>
        <v>#N/A</v>
      </c>
      <c r="EE49" s="10" t="e">
        <f t="shared" si="59"/>
        <v>#N/A</v>
      </c>
      <c r="EF49" s="10" t="e">
        <f t="shared" si="60"/>
        <v>#N/A</v>
      </c>
      <c r="EG49" s="10" t="e">
        <f t="shared" si="61"/>
        <v>#N/A</v>
      </c>
      <c r="EH49" s="10" t="e">
        <f t="shared" si="62"/>
        <v>#N/A</v>
      </c>
      <c r="EI49" s="10" t="e">
        <f t="shared" si="63"/>
        <v>#N/A</v>
      </c>
      <c r="EJ49" s="10" t="e">
        <f t="shared" si="64"/>
        <v>#N/A</v>
      </c>
    </row>
    <row r="50" spans="1:140" ht="15" x14ac:dyDescent="0.2">
      <c r="A50" s="1"/>
      <c r="B50" s="118" t="s">
        <v>140</v>
      </c>
      <c r="C50" s="114">
        <f>Tipy!A73</f>
        <v>72</v>
      </c>
      <c r="D50" s="109" t="str">
        <f>IF(Tipy!B73="","",Tipy!B73)</f>
        <v>suflo</v>
      </c>
      <c r="E50" s="110">
        <f t="shared" si="65"/>
        <v>250</v>
      </c>
      <c r="F50" s="105">
        <f>IF(ISBLANK(Výsledky!$I$3),"-",SUM(K50:P50,R50,T50:U50,W50,Y50:AA50,AC50,AE50,AG50,AI50:AK50,AN50:AO50,AS50:AT50,AV50:AW50,AZ50,BB50:BC50,BE50:BF50,BH50,BJ50,BL50:BN50,BP50,BR50:BS50))</f>
        <v>180</v>
      </c>
      <c r="G50" s="90">
        <f>IF(ISBLANK(Výsledky!$BF$3),"-",SUM(Q50,V50,X50,S50,AB50,AD50,AU50,BA50,BG50,BI50,BO50,BQ50,BU50))</f>
        <v>70</v>
      </c>
      <c r="H50" s="90" t="str">
        <f>IF(ISBLANK(Výsledky!$FG$3),"-",SUM(AF50,AH50,AM50,AP50,AR50,AX50))</f>
        <v>-</v>
      </c>
      <c r="I50" s="93" t="str">
        <f>IF(ISBLANK(Výsledky!$GW$3),"-",SUM(AL50,AQ50,AY50,BD50,BK50,BT50))</f>
        <v>-</v>
      </c>
      <c r="J50" s="95" t="str">
        <f>IF(ISBLANK(Výsledky!$I$3),"",Výsledky!I79)</f>
        <v>-</v>
      </c>
      <c r="K50" s="92">
        <f>IF(ISBLANK(Výsledky!$P$3),"",Výsledky!P79)</f>
        <v>40</v>
      </c>
      <c r="L50" s="92">
        <f>IF(ISBLANK(Výsledky!$W$3),"",Výsledky!W79)</f>
        <v>0</v>
      </c>
      <c r="M50" s="92">
        <f>IF(ISBLANK(Výsledky!$AD$3),"",Výsledky!AD79)</f>
        <v>20</v>
      </c>
      <c r="N50" s="92">
        <f>IF(ISBLANK(Výsledky!$AK$3),"",Výsledky!AK79)</f>
        <v>20</v>
      </c>
      <c r="O50" s="92" t="str">
        <f>IF(ISBLANK(Výsledky!$AR$3),"",Výsledky!AR79)</f>
        <v>-</v>
      </c>
      <c r="P50" s="92" t="str">
        <f>IF(ISBLANK(Výsledky!$AY$3),"",Výsledky!AY79)</f>
        <v>-</v>
      </c>
      <c r="Q50" s="92" t="str">
        <f>IF(ISBLANK(Výsledky!$BF$3),"",Výsledky!BF79)</f>
        <v>-</v>
      </c>
      <c r="R50" s="92" t="str">
        <f>IF(ISBLANK(Výsledky!$BM$3),"",Výsledky!BM79)</f>
        <v/>
      </c>
      <c r="S50" s="92">
        <f>IF(ISBLANK(Výsledky!$BT$3),"",Výsledky!BT79)</f>
        <v>30</v>
      </c>
      <c r="T50" s="92" t="str">
        <f>IF(ISBLANK(Výsledky!$CA$3),"",Výsledky!CA79)</f>
        <v/>
      </c>
      <c r="U50" s="92">
        <f>IF(ISBLANK(Výsledky!$CH$3),"",Výsledky!CH79)</f>
        <v>20</v>
      </c>
      <c r="V50" s="92">
        <f>IF(ISBLANK(Výsledky!$CO$3),"",Výsledky!CO79)</f>
        <v>20</v>
      </c>
      <c r="W50" s="92">
        <f>IF(ISBLANK(Výsledky!$CV$3),"",Výsledky!CV79)</f>
        <v>40</v>
      </c>
      <c r="X50" s="92">
        <f>IF(ISBLANK(Výsledky!$DC$3),"",Výsledky!DC79)</f>
        <v>20</v>
      </c>
      <c r="Y50" s="92">
        <f>IF(ISBLANK(Výsledky!$DJ$3),"",Výsledky!DJ79)</f>
        <v>0</v>
      </c>
      <c r="Z50" s="92">
        <f>IF(ISBLANK(Výsledky!$DQ$3),"",Výsledky!DQ79)</f>
        <v>40</v>
      </c>
      <c r="AA50" s="92">
        <f>IF(ISBLANK(Výsledky!$DX$3),"",Výsledky!DX79)</f>
        <v>0</v>
      </c>
      <c r="AB50" s="92" t="str">
        <f>IF(ISBLANK(Výsledky!$EE$3),"",Výsledky!EE79)</f>
        <v/>
      </c>
      <c r="AC50" s="92" t="str">
        <f>IF(ISBLANK(Výsledky!$EL$3),"",Výsledky!EL79)</f>
        <v/>
      </c>
      <c r="AD50" s="92" t="str">
        <f>IF(ISBLANK(Výsledky!$ES$3),"",Výsledky!ES79)</f>
        <v/>
      </c>
      <c r="AE50" s="92" t="str">
        <f>IF(ISBLANK(Výsledky!$EZ$3),"",Výsledky!EZ79)</f>
        <v/>
      </c>
      <c r="AF50" s="92" t="str">
        <f>IF(ISBLANK(Výsledky!$FG$3),"",Výsledky!FG79)</f>
        <v/>
      </c>
      <c r="AG50" s="92" t="str">
        <f>IF(ISBLANK(Výsledky!$FN$3),"",Výsledky!FN79)</f>
        <v/>
      </c>
      <c r="AH50" s="92" t="str">
        <f>IF(ISBLANK(Výsledky!$FU$3),"",Výsledky!FU79)</f>
        <v/>
      </c>
      <c r="AI50" s="92" t="str">
        <f>IF(ISBLANK(Výsledky!$GB$3),"",Výsledky!GB79)</f>
        <v/>
      </c>
      <c r="AJ50" s="92" t="str">
        <f>IF(ISBLANK(Výsledky!$GI$3),"",Výsledky!GI79)</f>
        <v/>
      </c>
      <c r="AK50" s="92" t="str">
        <f>IF(ISBLANK(Výsledky!$GP$3),"",Výsledky!GP79)</f>
        <v/>
      </c>
      <c r="AL50" s="92" t="str">
        <f>IF(ISBLANK(Výsledky!$GW$3),"",Výsledky!GW79)</f>
        <v/>
      </c>
      <c r="AM50" s="92" t="str">
        <f>IF(ISBLANK(Výsledky!$HD$3),"",Výsledky!HD79)</f>
        <v/>
      </c>
      <c r="AN50" s="92" t="str">
        <f>IF(ISBLANK(Výsledky!$HK$3),"",Výsledky!HK79)</f>
        <v/>
      </c>
      <c r="AO50" s="92" t="str">
        <f>IF(ISBLANK(Výsledky!$HR$3),"",Výsledky!HR79)</f>
        <v/>
      </c>
      <c r="AP50" s="92" t="str">
        <f>IF(ISBLANK(Výsledky!$HY$3),"",Výsledky!HY79)</f>
        <v/>
      </c>
      <c r="AQ50" s="92" t="str">
        <f>IF(ISBLANK(Výsledky!$IF$3),"",Výsledky!IF79)</f>
        <v/>
      </c>
      <c r="AR50" s="92" t="str">
        <f>IF(ISBLANK(Výsledky!$IM$3),"",Výsledky!IM79)</f>
        <v/>
      </c>
      <c r="AS50" s="92" t="str">
        <f>IF(ISBLANK(Výsledky!$IT$3),"",Výsledky!IT79)</f>
        <v/>
      </c>
      <c r="AT50" s="92" t="str">
        <f>IF(ISBLANK(Výsledky!$JA$3),"",Výsledky!JA79)</f>
        <v/>
      </c>
      <c r="AU50" s="92" t="str">
        <f>IF(ISBLANK(Výsledky!$JH$3),"",Výsledky!JH79)</f>
        <v/>
      </c>
      <c r="AV50" s="92" t="str">
        <f>IF(ISBLANK(Výsledky!$JO$3),"",Výsledky!JO79)</f>
        <v/>
      </c>
      <c r="AW50" s="92" t="str">
        <f>IF(ISBLANK(Výsledky!$JV$3),"",Výsledky!JV79)</f>
        <v/>
      </c>
      <c r="AX50" s="92" t="str">
        <f>IF(ISBLANK(Výsledky!$KC$3),"",Výsledky!KC79)</f>
        <v/>
      </c>
      <c r="AY50" s="92" t="str">
        <f>IF(ISBLANK(Výsledky!$KJ$3),"",Výsledky!KJ79)</f>
        <v/>
      </c>
      <c r="AZ50" s="92" t="str">
        <f>IF(ISBLANK(Výsledky!$KQ$3),"",Výsledky!KQ79)</f>
        <v/>
      </c>
      <c r="BA50" s="92" t="str">
        <f>IF(ISBLANK(Výsledky!$KX$3),"",Výsledky!KX79)</f>
        <v/>
      </c>
      <c r="BB50" s="92" t="str">
        <f>IF(ISBLANK(Výsledky!$LE$3),"",Výsledky!LE79)</f>
        <v/>
      </c>
      <c r="BC50" s="92" t="str">
        <f>IF(ISBLANK(Výsledky!$LL$3),"",Výsledky!LL79)</f>
        <v/>
      </c>
      <c r="BD50" s="92" t="str">
        <f>IF(ISBLANK(Výsledky!$LS$3),"",Výsledky!LS79)</f>
        <v/>
      </c>
      <c r="BE50" s="92" t="str">
        <f>IF(ISBLANK(Výsledky!$LZ$3),"",Výsledky!LZ79)</f>
        <v/>
      </c>
      <c r="BF50" s="92" t="str">
        <f>IF(ISBLANK(Výsledky!$MG$3),"",Výsledky!MG79)</f>
        <v/>
      </c>
      <c r="BG50" s="92" t="str">
        <f>IF(ISBLANK(Výsledky!$MN$3),"",Výsledky!MN79)</f>
        <v/>
      </c>
      <c r="BH50" s="92" t="str">
        <f>IF(ISBLANK(Výsledky!$MU$3),"",Výsledky!MU79)</f>
        <v/>
      </c>
      <c r="BI50" s="92" t="str">
        <f>IF(ISBLANK(Výsledky!$NB$3),"",Výsledky!NB79)</f>
        <v/>
      </c>
      <c r="BJ50" s="92" t="str">
        <f>IF(ISBLANK(Výsledky!$NI$3),"",Výsledky!NI79)</f>
        <v/>
      </c>
      <c r="BK50" s="92" t="str">
        <f>IF(ISBLANK(Výsledky!$NP$3),"",Výsledky!NP79)</f>
        <v/>
      </c>
      <c r="BL50" s="92" t="str">
        <f>IF(ISBLANK(Výsledky!$NW$3),"",Výsledky!NW79)</f>
        <v/>
      </c>
      <c r="BM50" s="92" t="str">
        <f>IF(ISBLANK(Výsledky!$OD$3),"",Výsledky!OD79)</f>
        <v/>
      </c>
      <c r="BN50" s="92" t="str">
        <f>IF(ISBLANK(Výsledky!$OK$3),"",Výsledky!OK79)</f>
        <v/>
      </c>
      <c r="BO50" s="92" t="str">
        <f>IF(ISBLANK(Výsledky!$OR$3),"",Výsledky!OR79)</f>
        <v/>
      </c>
      <c r="BP50" s="92" t="str">
        <f>IF(ISBLANK(Výsledky!$OY$3),"",Výsledky!OY79)</f>
        <v/>
      </c>
      <c r="BQ50" s="92" t="str">
        <f>IF(ISBLANK(Výsledky!$PF$3),"",Výsledky!PF79)</f>
        <v/>
      </c>
      <c r="BR50" s="92" t="str">
        <f>IF(ISBLANK(Výsledky!$PM$3),"",Výsledky!PM79)</f>
        <v/>
      </c>
      <c r="BS50" s="92" t="str">
        <f>IF(ISBLANK(Výsledky!$PT$3),"",Výsledky!PT79)</f>
        <v/>
      </c>
      <c r="BT50" s="92" t="str">
        <f>IF(ISBLANK(Výsledky!$QA$3),"",Výsledky!QA79)</f>
        <v/>
      </c>
      <c r="BU50" s="96" t="str">
        <f>IF(ISBLANK(Výsledky!$QH$3),"",Výsledky!QH79)</f>
        <v/>
      </c>
      <c r="BV50" s="8"/>
      <c r="BW50" s="11"/>
      <c r="BX50" s="12" t="str">
        <f>IF(Tipy!B53="","",Tipy!B53)</f>
        <v>Patrik Gálik</v>
      </c>
      <c r="BY50" s="10">
        <f t="shared" si="1"/>
        <v>26</v>
      </c>
      <c r="BZ50" s="10">
        <f t="shared" si="2"/>
        <v>27</v>
      </c>
      <c r="CA50" s="10">
        <f t="shared" si="3"/>
        <v>31</v>
      </c>
      <c r="CB50" s="10">
        <f t="shared" si="4"/>
        <v>29</v>
      </c>
      <c r="CC50" s="10">
        <f t="shared" si="5"/>
        <v>33</v>
      </c>
      <c r="CD50" s="10">
        <f t="shared" si="6"/>
        <v>40</v>
      </c>
      <c r="CE50" s="10">
        <f t="shared" si="7"/>
        <v>40</v>
      </c>
      <c r="CF50" s="10">
        <f t="shared" si="8"/>
        <v>42</v>
      </c>
      <c r="CG50" s="10" t="e">
        <f t="shared" si="9"/>
        <v>#N/A</v>
      </c>
      <c r="CH50" s="10" t="e">
        <f t="shared" si="10"/>
        <v>#N/A</v>
      </c>
      <c r="CI50" s="10" t="e">
        <f t="shared" si="11"/>
        <v>#N/A</v>
      </c>
      <c r="CJ50" s="10" t="e">
        <f t="shared" si="12"/>
        <v>#N/A</v>
      </c>
      <c r="CK50" s="10" t="e">
        <f t="shared" si="13"/>
        <v>#N/A</v>
      </c>
      <c r="CL50" s="10" t="e">
        <f t="shared" si="14"/>
        <v>#N/A</v>
      </c>
      <c r="CM50" s="10" t="e">
        <f t="shared" si="15"/>
        <v>#N/A</v>
      </c>
      <c r="CN50" s="10" t="e">
        <f t="shared" si="16"/>
        <v>#N/A</v>
      </c>
      <c r="CO50" s="10" t="e">
        <f t="shared" si="17"/>
        <v>#N/A</v>
      </c>
      <c r="CP50" s="10" t="e">
        <f t="shared" si="18"/>
        <v>#N/A</v>
      </c>
      <c r="CQ50" s="10" t="e">
        <f t="shared" si="19"/>
        <v>#N/A</v>
      </c>
      <c r="CR50" s="10" t="e">
        <f t="shared" si="20"/>
        <v>#N/A</v>
      </c>
      <c r="CS50" s="10" t="e">
        <f t="shared" si="21"/>
        <v>#N/A</v>
      </c>
      <c r="CT50" s="10" t="e">
        <f t="shared" si="22"/>
        <v>#N/A</v>
      </c>
      <c r="CU50" s="10" t="e">
        <f t="shared" si="23"/>
        <v>#N/A</v>
      </c>
      <c r="CV50" s="10" t="e">
        <f t="shared" si="24"/>
        <v>#N/A</v>
      </c>
      <c r="CW50" s="10" t="e">
        <f t="shared" si="25"/>
        <v>#N/A</v>
      </c>
      <c r="CX50" s="10" t="e">
        <f t="shared" si="26"/>
        <v>#N/A</v>
      </c>
      <c r="CY50" s="10" t="e">
        <f t="shared" si="27"/>
        <v>#N/A</v>
      </c>
      <c r="CZ50" s="10" t="e">
        <f t="shared" si="28"/>
        <v>#N/A</v>
      </c>
      <c r="DA50" s="10" t="e">
        <f t="shared" si="29"/>
        <v>#N/A</v>
      </c>
      <c r="DB50" s="10" t="e">
        <f t="shared" si="30"/>
        <v>#N/A</v>
      </c>
      <c r="DC50" s="10" t="e">
        <f t="shared" si="31"/>
        <v>#N/A</v>
      </c>
      <c r="DD50" s="10" t="e">
        <f t="shared" si="32"/>
        <v>#N/A</v>
      </c>
      <c r="DE50" s="10" t="e">
        <f t="shared" si="33"/>
        <v>#N/A</v>
      </c>
      <c r="DF50" s="10" t="e">
        <f t="shared" si="34"/>
        <v>#N/A</v>
      </c>
      <c r="DG50" s="10" t="e">
        <f t="shared" si="35"/>
        <v>#N/A</v>
      </c>
      <c r="DH50" s="10" t="e">
        <f t="shared" si="36"/>
        <v>#N/A</v>
      </c>
      <c r="DI50" s="10" t="e">
        <f t="shared" si="37"/>
        <v>#N/A</v>
      </c>
      <c r="DJ50" s="10" t="e">
        <f t="shared" si="38"/>
        <v>#N/A</v>
      </c>
      <c r="DK50" s="10" t="e">
        <f t="shared" si="39"/>
        <v>#N/A</v>
      </c>
      <c r="DL50" s="10" t="e">
        <f t="shared" si="40"/>
        <v>#N/A</v>
      </c>
      <c r="DM50" s="10" t="e">
        <f t="shared" si="41"/>
        <v>#N/A</v>
      </c>
      <c r="DN50" s="10" t="e">
        <f t="shared" si="42"/>
        <v>#N/A</v>
      </c>
      <c r="DO50" s="10" t="e">
        <f t="shared" si="43"/>
        <v>#N/A</v>
      </c>
      <c r="DP50" s="10" t="e">
        <f t="shared" si="44"/>
        <v>#N/A</v>
      </c>
      <c r="DQ50" s="10" t="e">
        <f t="shared" si="45"/>
        <v>#N/A</v>
      </c>
      <c r="DR50" s="10" t="e">
        <f t="shared" si="46"/>
        <v>#N/A</v>
      </c>
      <c r="DS50" s="10" t="e">
        <f t="shared" si="47"/>
        <v>#N/A</v>
      </c>
      <c r="DT50" s="10" t="e">
        <f t="shared" si="48"/>
        <v>#N/A</v>
      </c>
      <c r="DU50" s="10" t="e">
        <f t="shared" si="49"/>
        <v>#N/A</v>
      </c>
      <c r="DV50" s="10" t="e">
        <f t="shared" si="50"/>
        <v>#N/A</v>
      </c>
      <c r="DW50" s="10" t="e">
        <f t="shared" si="51"/>
        <v>#N/A</v>
      </c>
      <c r="DX50" s="10" t="e">
        <f t="shared" si="52"/>
        <v>#N/A</v>
      </c>
      <c r="DY50" s="10" t="e">
        <f t="shared" si="53"/>
        <v>#N/A</v>
      </c>
      <c r="DZ50" s="10" t="e">
        <f t="shared" si="54"/>
        <v>#N/A</v>
      </c>
      <c r="EA50" s="10" t="e">
        <f t="shared" si="55"/>
        <v>#N/A</v>
      </c>
      <c r="EB50" s="10" t="e">
        <f t="shared" si="56"/>
        <v>#N/A</v>
      </c>
      <c r="EC50" s="10" t="e">
        <f t="shared" si="57"/>
        <v>#N/A</v>
      </c>
      <c r="ED50" s="10" t="e">
        <f t="shared" si="58"/>
        <v>#N/A</v>
      </c>
      <c r="EE50" s="10" t="e">
        <f t="shared" si="59"/>
        <v>#N/A</v>
      </c>
      <c r="EF50" s="10" t="e">
        <f t="shared" si="60"/>
        <v>#N/A</v>
      </c>
      <c r="EG50" s="10" t="e">
        <f t="shared" si="61"/>
        <v>#N/A</v>
      </c>
      <c r="EH50" s="10" t="e">
        <f t="shared" si="62"/>
        <v>#N/A</v>
      </c>
      <c r="EI50" s="10" t="e">
        <f t="shared" si="63"/>
        <v>#N/A</v>
      </c>
      <c r="EJ50" s="10" t="e">
        <f t="shared" si="64"/>
        <v>#N/A</v>
      </c>
    </row>
    <row r="51" spans="1:140" ht="15" x14ac:dyDescent="0.2">
      <c r="A51" s="1"/>
      <c r="B51" s="118" t="s">
        <v>141</v>
      </c>
      <c r="C51" s="114">
        <f>Tipy!A17</f>
        <v>67</v>
      </c>
      <c r="D51" s="109" t="str">
        <f>IF(Tipy!B17="","",Tipy!B17)</f>
        <v>Dodes</v>
      </c>
      <c r="E51" s="110">
        <f t="shared" si="65"/>
        <v>240</v>
      </c>
      <c r="F51" s="105">
        <f>IF(ISBLANK(Výsledky!$I$3),"-",SUM(K51:P51,R51,T51:U51,W51,Y51:AA51,AC51,AE51,AG51,AI51:AK51,AN51:AO51,AS51:AT51,AV51:AW51,AZ51,BB51:BC51,BE51:BF51,BH51,BJ51,BL51:BN51,BP51,BR51:BS51))</f>
        <v>120</v>
      </c>
      <c r="G51" s="90">
        <f>IF(ISBLANK(Výsledky!$BF$3),"-",SUM(Q51,V51,X51,S51,AB51,AD51,AU51,BA51,BG51,BI51,BO51,BQ51,BU51))</f>
        <v>100</v>
      </c>
      <c r="H51" s="90" t="str">
        <f>IF(ISBLANK(Výsledky!$FG$3),"-",SUM(AF51,AH51,AM51,AP51,AR51,AX51))</f>
        <v>-</v>
      </c>
      <c r="I51" s="93" t="str">
        <f>IF(ISBLANK(Výsledky!$GW$3),"-",SUM(AL51,AQ51,AY51,BD51,BK51,BT51))</f>
        <v>-</v>
      </c>
      <c r="J51" s="95">
        <f>IF(ISBLANK(Výsledky!$I$3),"",Výsledky!I23)</f>
        <v>20</v>
      </c>
      <c r="K51" s="92">
        <f>IF(ISBLANK(Výsledky!$P$3),"",Výsledky!P23)</f>
        <v>0</v>
      </c>
      <c r="L51" s="92">
        <f>IF(ISBLANK(Výsledky!$W$3),"",Výsledky!W23)</f>
        <v>20</v>
      </c>
      <c r="M51" s="92">
        <f>IF(ISBLANK(Výsledky!$AD$3),"",Výsledky!AD23)</f>
        <v>30</v>
      </c>
      <c r="N51" s="92" t="str">
        <f>IF(ISBLANK(Výsledky!$AK$3),"",Výsledky!AK23)</f>
        <v>-</v>
      </c>
      <c r="O51" s="92">
        <f>IF(ISBLANK(Výsledky!$AR$3),"",Výsledky!AR23)</f>
        <v>30</v>
      </c>
      <c r="P51" s="92" t="str">
        <f>IF(ISBLANK(Výsledky!$AY$3),"",Výsledky!AY23)</f>
        <v>-</v>
      </c>
      <c r="Q51" s="92">
        <f>IF(ISBLANK(Výsledky!$BF$3),"",Výsledky!BF23)</f>
        <v>0</v>
      </c>
      <c r="R51" s="92" t="str">
        <f>IF(ISBLANK(Výsledky!$BM$3),"",Výsledky!BM23)</f>
        <v/>
      </c>
      <c r="S51" s="92" t="str">
        <f>IF(ISBLANK(Výsledky!$BT$3),"",Výsledky!BT23)</f>
        <v>-</v>
      </c>
      <c r="T51" s="92" t="str">
        <f>IF(ISBLANK(Výsledky!$CA$3),"",Výsledky!CA23)</f>
        <v/>
      </c>
      <c r="U51" s="92" t="str">
        <f>IF(ISBLANK(Výsledky!$CH$3),"",Výsledky!CH23)</f>
        <v>-</v>
      </c>
      <c r="V51" s="92">
        <f>IF(ISBLANK(Výsledky!$CO$3),"",Výsledky!CO23)</f>
        <v>40</v>
      </c>
      <c r="W51" s="92">
        <f>IF(ISBLANK(Výsledky!$CV$3),"",Výsledky!CV23)</f>
        <v>40</v>
      </c>
      <c r="X51" s="92">
        <f>IF(ISBLANK(Výsledky!$DC$3),"",Výsledky!DC23)</f>
        <v>60</v>
      </c>
      <c r="Y51" s="92">
        <f>IF(ISBLANK(Výsledky!$DJ$3),"",Výsledky!DJ23)</f>
        <v>0</v>
      </c>
      <c r="Z51" s="92" t="str">
        <f>IF(ISBLANK(Výsledky!$DQ$3),"",Výsledky!DQ23)</f>
        <v>-</v>
      </c>
      <c r="AA51" s="92">
        <f>IF(ISBLANK(Výsledky!$DX$3),"",Výsledky!DX23)</f>
        <v>0</v>
      </c>
      <c r="AB51" s="92" t="str">
        <f>IF(ISBLANK(Výsledky!$EE$3),"",Výsledky!EE23)</f>
        <v/>
      </c>
      <c r="AC51" s="92" t="str">
        <f>IF(ISBLANK(Výsledky!$EL$3),"",Výsledky!EL23)</f>
        <v/>
      </c>
      <c r="AD51" s="92" t="str">
        <f>IF(ISBLANK(Výsledky!$ES$3),"",Výsledky!ES23)</f>
        <v/>
      </c>
      <c r="AE51" s="92" t="str">
        <f>IF(ISBLANK(Výsledky!$EZ$3),"",Výsledky!EZ23)</f>
        <v/>
      </c>
      <c r="AF51" s="92" t="str">
        <f>IF(ISBLANK(Výsledky!$FG$3),"",Výsledky!FG23)</f>
        <v/>
      </c>
      <c r="AG51" s="92" t="str">
        <f>IF(ISBLANK(Výsledky!$FN$3),"",Výsledky!FN23)</f>
        <v/>
      </c>
      <c r="AH51" s="92" t="str">
        <f>IF(ISBLANK(Výsledky!$FU$3),"",Výsledky!FU23)</f>
        <v/>
      </c>
      <c r="AI51" s="92" t="str">
        <f>IF(ISBLANK(Výsledky!$GB$3),"",Výsledky!GB23)</f>
        <v/>
      </c>
      <c r="AJ51" s="92" t="str">
        <f>IF(ISBLANK(Výsledky!$GI$3),"",Výsledky!GI23)</f>
        <v/>
      </c>
      <c r="AK51" s="92" t="str">
        <f>IF(ISBLANK(Výsledky!$GP$3),"",Výsledky!GP23)</f>
        <v/>
      </c>
      <c r="AL51" s="92" t="str">
        <f>IF(ISBLANK(Výsledky!$GW$3),"",Výsledky!GW23)</f>
        <v/>
      </c>
      <c r="AM51" s="92" t="str">
        <f>IF(ISBLANK(Výsledky!$HD$3),"",Výsledky!HD23)</f>
        <v/>
      </c>
      <c r="AN51" s="92" t="str">
        <f>IF(ISBLANK(Výsledky!$HK$3),"",Výsledky!HK23)</f>
        <v/>
      </c>
      <c r="AO51" s="92" t="str">
        <f>IF(ISBLANK(Výsledky!$HR$3),"",Výsledky!HR23)</f>
        <v/>
      </c>
      <c r="AP51" s="92" t="str">
        <f>IF(ISBLANK(Výsledky!$HY$3),"",Výsledky!HY23)</f>
        <v/>
      </c>
      <c r="AQ51" s="92" t="str">
        <f>IF(ISBLANK(Výsledky!$IF$3),"",Výsledky!IF23)</f>
        <v/>
      </c>
      <c r="AR51" s="92" t="str">
        <f>IF(ISBLANK(Výsledky!$IM$3),"",Výsledky!IM23)</f>
        <v/>
      </c>
      <c r="AS51" s="92" t="str">
        <f>IF(ISBLANK(Výsledky!$IT$3),"",Výsledky!IT23)</f>
        <v/>
      </c>
      <c r="AT51" s="92" t="str">
        <f>IF(ISBLANK(Výsledky!$JA$3),"",Výsledky!JA23)</f>
        <v/>
      </c>
      <c r="AU51" s="92" t="str">
        <f>IF(ISBLANK(Výsledky!$JH$3),"",Výsledky!JH23)</f>
        <v/>
      </c>
      <c r="AV51" s="92" t="str">
        <f>IF(ISBLANK(Výsledky!$JO$3),"",Výsledky!JO23)</f>
        <v/>
      </c>
      <c r="AW51" s="92" t="str">
        <f>IF(ISBLANK(Výsledky!$JV$3),"",Výsledky!JV23)</f>
        <v/>
      </c>
      <c r="AX51" s="92" t="str">
        <f>IF(ISBLANK(Výsledky!$KC$3),"",Výsledky!KC23)</f>
        <v/>
      </c>
      <c r="AY51" s="92" t="str">
        <f>IF(ISBLANK(Výsledky!$KJ$3),"",Výsledky!KJ23)</f>
        <v/>
      </c>
      <c r="AZ51" s="92" t="str">
        <f>IF(ISBLANK(Výsledky!$KQ$3),"",Výsledky!KQ23)</f>
        <v/>
      </c>
      <c r="BA51" s="92" t="str">
        <f>IF(ISBLANK(Výsledky!$KX$3),"",Výsledky!KX23)</f>
        <v/>
      </c>
      <c r="BB51" s="92" t="str">
        <f>IF(ISBLANK(Výsledky!$LE$3),"",Výsledky!LE23)</f>
        <v/>
      </c>
      <c r="BC51" s="92" t="str">
        <f>IF(ISBLANK(Výsledky!$LL$3),"",Výsledky!LL23)</f>
        <v/>
      </c>
      <c r="BD51" s="92" t="str">
        <f>IF(ISBLANK(Výsledky!$LS$3),"",Výsledky!LS23)</f>
        <v/>
      </c>
      <c r="BE51" s="92" t="str">
        <f>IF(ISBLANK(Výsledky!$LZ$3),"",Výsledky!LZ23)</f>
        <v/>
      </c>
      <c r="BF51" s="92" t="str">
        <f>IF(ISBLANK(Výsledky!$MG$3),"",Výsledky!MG23)</f>
        <v/>
      </c>
      <c r="BG51" s="92" t="str">
        <f>IF(ISBLANK(Výsledky!$MN$3),"",Výsledky!MN23)</f>
        <v/>
      </c>
      <c r="BH51" s="92" t="str">
        <f>IF(ISBLANK(Výsledky!$MU$3),"",Výsledky!MU23)</f>
        <v/>
      </c>
      <c r="BI51" s="92" t="str">
        <f>IF(ISBLANK(Výsledky!$NB$3),"",Výsledky!NB23)</f>
        <v/>
      </c>
      <c r="BJ51" s="92" t="str">
        <f>IF(ISBLANK(Výsledky!$NI$3),"",Výsledky!NI23)</f>
        <v/>
      </c>
      <c r="BK51" s="92" t="str">
        <f>IF(ISBLANK(Výsledky!$NP$3),"",Výsledky!NP23)</f>
        <v/>
      </c>
      <c r="BL51" s="92" t="str">
        <f>IF(ISBLANK(Výsledky!$NW$3),"",Výsledky!NW23)</f>
        <v/>
      </c>
      <c r="BM51" s="92" t="str">
        <f>IF(ISBLANK(Výsledky!$OD$3),"",Výsledky!OD23)</f>
        <v/>
      </c>
      <c r="BN51" s="92" t="str">
        <f>IF(ISBLANK(Výsledky!$OK$3),"",Výsledky!OK23)</f>
        <v/>
      </c>
      <c r="BO51" s="92" t="str">
        <f>IF(ISBLANK(Výsledky!$OR$3),"",Výsledky!OR23)</f>
        <v/>
      </c>
      <c r="BP51" s="92" t="str">
        <f>IF(ISBLANK(Výsledky!$OY$3),"",Výsledky!OY23)</f>
        <v/>
      </c>
      <c r="BQ51" s="92" t="str">
        <f>IF(ISBLANK(Výsledky!$PF$3),"",Výsledky!PF23)</f>
        <v/>
      </c>
      <c r="BR51" s="92" t="str">
        <f>IF(ISBLANK(Výsledky!$PM$3),"",Výsledky!PM23)</f>
        <v/>
      </c>
      <c r="BS51" s="92" t="str">
        <f>IF(ISBLANK(Výsledky!$PT$3),"",Výsledky!PT23)</f>
        <v/>
      </c>
      <c r="BT51" s="92" t="str">
        <f>IF(ISBLANK(Výsledky!$QA$3),"",Výsledky!QA23)</f>
        <v/>
      </c>
      <c r="BU51" s="96" t="str">
        <f>IF(ISBLANK(Výsledky!$QH$3),"",Výsledky!QH23)</f>
        <v/>
      </c>
      <c r="BV51" s="8"/>
      <c r="BW51" s="11"/>
      <c r="BX51" s="12" t="str">
        <f>IF(Tipy!B54="","",Tipy!B54)</f>
        <v>pavellv85</v>
      </c>
      <c r="BY51" s="10">
        <f t="shared" si="1"/>
        <v>46</v>
      </c>
      <c r="BZ51" s="10">
        <f t="shared" si="2"/>
        <v>65</v>
      </c>
      <c r="CA51" s="10">
        <f t="shared" si="3"/>
        <v>66</v>
      </c>
      <c r="CB51" s="10">
        <f t="shared" si="4"/>
        <v>71</v>
      </c>
      <c r="CC51" s="10">
        <f t="shared" si="5"/>
        <v>74</v>
      </c>
      <c r="CD51" s="10">
        <f t="shared" si="6"/>
        <v>76</v>
      </c>
      <c r="CE51" s="10">
        <f t="shared" si="7"/>
        <v>76</v>
      </c>
      <c r="CF51" s="10">
        <f t="shared" si="8"/>
        <v>76</v>
      </c>
      <c r="CG51" s="10" t="e">
        <f t="shared" si="9"/>
        <v>#N/A</v>
      </c>
      <c r="CH51" s="10" t="e">
        <f t="shared" si="10"/>
        <v>#N/A</v>
      </c>
      <c r="CI51" s="10" t="e">
        <f t="shared" si="11"/>
        <v>#N/A</v>
      </c>
      <c r="CJ51" s="10" t="e">
        <f t="shared" si="12"/>
        <v>#N/A</v>
      </c>
      <c r="CK51" s="10" t="e">
        <f t="shared" si="13"/>
        <v>#N/A</v>
      </c>
      <c r="CL51" s="10" t="e">
        <f t="shared" si="14"/>
        <v>#N/A</v>
      </c>
      <c r="CM51" s="10" t="e">
        <f t="shared" si="15"/>
        <v>#N/A</v>
      </c>
      <c r="CN51" s="10" t="e">
        <f t="shared" si="16"/>
        <v>#N/A</v>
      </c>
      <c r="CO51" s="10" t="e">
        <f t="shared" si="17"/>
        <v>#N/A</v>
      </c>
      <c r="CP51" s="10" t="e">
        <f t="shared" si="18"/>
        <v>#N/A</v>
      </c>
      <c r="CQ51" s="10" t="e">
        <f t="shared" si="19"/>
        <v>#N/A</v>
      </c>
      <c r="CR51" s="10" t="e">
        <f t="shared" si="20"/>
        <v>#N/A</v>
      </c>
      <c r="CS51" s="10" t="e">
        <f t="shared" si="21"/>
        <v>#N/A</v>
      </c>
      <c r="CT51" s="10" t="e">
        <f t="shared" si="22"/>
        <v>#N/A</v>
      </c>
      <c r="CU51" s="10" t="e">
        <f t="shared" si="23"/>
        <v>#N/A</v>
      </c>
      <c r="CV51" s="10" t="e">
        <f t="shared" si="24"/>
        <v>#N/A</v>
      </c>
      <c r="CW51" s="10" t="e">
        <f t="shared" si="25"/>
        <v>#N/A</v>
      </c>
      <c r="CX51" s="10" t="e">
        <f t="shared" si="26"/>
        <v>#N/A</v>
      </c>
      <c r="CY51" s="10" t="e">
        <f t="shared" si="27"/>
        <v>#N/A</v>
      </c>
      <c r="CZ51" s="10" t="e">
        <f t="shared" si="28"/>
        <v>#N/A</v>
      </c>
      <c r="DA51" s="10" t="e">
        <f t="shared" si="29"/>
        <v>#N/A</v>
      </c>
      <c r="DB51" s="10" t="e">
        <f t="shared" si="30"/>
        <v>#N/A</v>
      </c>
      <c r="DC51" s="10" t="e">
        <f t="shared" si="31"/>
        <v>#N/A</v>
      </c>
      <c r="DD51" s="10" t="e">
        <f t="shared" si="32"/>
        <v>#N/A</v>
      </c>
      <c r="DE51" s="10" t="e">
        <f t="shared" si="33"/>
        <v>#N/A</v>
      </c>
      <c r="DF51" s="10" t="e">
        <f t="shared" si="34"/>
        <v>#N/A</v>
      </c>
      <c r="DG51" s="10" t="e">
        <f t="shared" si="35"/>
        <v>#N/A</v>
      </c>
      <c r="DH51" s="10" t="e">
        <f t="shared" si="36"/>
        <v>#N/A</v>
      </c>
      <c r="DI51" s="10" t="e">
        <f t="shared" si="37"/>
        <v>#N/A</v>
      </c>
      <c r="DJ51" s="10" t="e">
        <f t="shared" si="38"/>
        <v>#N/A</v>
      </c>
      <c r="DK51" s="10" t="e">
        <f t="shared" si="39"/>
        <v>#N/A</v>
      </c>
      <c r="DL51" s="10" t="e">
        <f t="shared" si="40"/>
        <v>#N/A</v>
      </c>
      <c r="DM51" s="10" t="e">
        <f t="shared" si="41"/>
        <v>#N/A</v>
      </c>
      <c r="DN51" s="10" t="e">
        <f t="shared" si="42"/>
        <v>#N/A</v>
      </c>
      <c r="DO51" s="10" t="e">
        <f t="shared" si="43"/>
        <v>#N/A</v>
      </c>
      <c r="DP51" s="10" t="e">
        <f t="shared" si="44"/>
        <v>#N/A</v>
      </c>
      <c r="DQ51" s="10" t="e">
        <f t="shared" si="45"/>
        <v>#N/A</v>
      </c>
      <c r="DR51" s="10" t="e">
        <f t="shared" si="46"/>
        <v>#N/A</v>
      </c>
      <c r="DS51" s="10" t="e">
        <f t="shared" si="47"/>
        <v>#N/A</v>
      </c>
      <c r="DT51" s="10" t="e">
        <f t="shared" si="48"/>
        <v>#N/A</v>
      </c>
      <c r="DU51" s="10" t="e">
        <f t="shared" si="49"/>
        <v>#N/A</v>
      </c>
      <c r="DV51" s="10" t="e">
        <f t="shared" si="50"/>
        <v>#N/A</v>
      </c>
      <c r="DW51" s="10" t="e">
        <f t="shared" si="51"/>
        <v>#N/A</v>
      </c>
      <c r="DX51" s="10" t="e">
        <f t="shared" si="52"/>
        <v>#N/A</v>
      </c>
      <c r="DY51" s="10" t="e">
        <f t="shared" si="53"/>
        <v>#N/A</v>
      </c>
      <c r="DZ51" s="10" t="e">
        <f t="shared" si="54"/>
        <v>#N/A</v>
      </c>
      <c r="EA51" s="10" t="e">
        <f t="shared" si="55"/>
        <v>#N/A</v>
      </c>
      <c r="EB51" s="10" t="e">
        <f t="shared" si="56"/>
        <v>#N/A</v>
      </c>
      <c r="EC51" s="10" t="e">
        <f t="shared" si="57"/>
        <v>#N/A</v>
      </c>
      <c r="ED51" s="10" t="e">
        <f t="shared" si="58"/>
        <v>#N/A</v>
      </c>
      <c r="EE51" s="10" t="e">
        <f t="shared" si="59"/>
        <v>#N/A</v>
      </c>
      <c r="EF51" s="10" t="e">
        <f t="shared" si="60"/>
        <v>#N/A</v>
      </c>
      <c r="EG51" s="10" t="e">
        <f t="shared" si="61"/>
        <v>#N/A</v>
      </c>
      <c r="EH51" s="10" t="e">
        <f t="shared" si="62"/>
        <v>#N/A</v>
      </c>
      <c r="EI51" s="10" t="e">
        <f t="shared" si="63"/>
        <v>#N/A</v>
      </c>
      <c r="EJ51" s="10" t="e">
        <f t="shared" si="64"/>
        <v>#N/A</v>
      </c>
    </row>
    <row r="52" spans="1:140" ht="15" x14ac:dyDescent="0.2">
      <c r="A52" s="1"/>
      <c r="B52" s="118" t="s">
        <v>142</v>
      </c>
      <c r="C52" s="114">
        <f>Tipy!A80</f>
        <v>79</v>
      </c>
      <c r="D52" s="109" t="str">
        <f>IF(Tipy!B80="","",Tipy!B80)</f>
        <v>WaterEngel</v>
      </c>
      <c r="E52" s="110">
        <f t="shared" si="65"/>
        <v>240</v>
      </c>
      <c r="F52" s="105">
        <f>IF(ISBLANK(Výsledky!$I$3),"-",SUM(K52:P52,R52,T52:U52,W52,Y52:AA52,AC52,AE52,AG52,AI52:AK52,AN52:AO52,AS52:AT52,AV52:AW52,AZ52,BB52:BC52,BE52:BF52,BH52,BJ52,BL52:BN52,BP52,BR52:BS52))</f>
        <v>130</v>
      </c>
      <c r="G52" s="90">
        <f>IF(ISBLANK(Výsledky!$BF$3),"-",SUM(Q52,V52,X52,S52,AB52,AD52,AU52,BA52,BG52,BI52,BO52,BQ52,BU52))</f>
        <v>110</v>
      </c>
      <c r="H52" s="90" t="str">
        <f>IF(ISBLANK(Výsledky!$FG$3),"-",SUM(AF52,AH52,AM52,AP52,AR52,AX52))</f>
        <v>-</v>
      </c>
      <c r="I52" s="93" t="str">
        <f>IF(ISBLANK(Výsledky!$GW$3),"-",SUM(AL52,AQ52,AY52,BD52,BK52,BT52))</f>
        <v>-</v>
      </c>
      <c r="J52" s="95" t="str">
        <f>IF(ISBLANK(Výsledky!$I$3),"",Výsledky!I86)</f>
        <v>-</v>
      </c>
      <c r="K52" s="92" t="str">
        <f>IF(ISBLANK(Výsledky!$P$3),"",Výsledky!P86)</f>
        <v>-</v>
      </c>
      <c r="L52" s="92" t="str">
        <f>IF(ISBLANK(Výsledky!$W$3),"",Výsledky!W86)</f>
        <v>-</v>
      </c>
      <c r="M52" s="92" t="str">
        <f>IF(ISBLANK(Výsledky!$AD$3),"",Výsledky!AD86)</f>
        <v>-</v>
      </c>
      <c r="N52" s="92" t="str">
        <f>IF(ISBLANK(Výsledky!$AK$3),"",Výsledky!AK86)</f>
        <v>-</v>
      </c>
      <c r="O52" s="92">
        <f>IF(ISBLANK(Výsledky!$AR$3),"",Výsledky!AR86)</f>
        <v>60</v>
      </c>
      <c r="P52" s="92">
        <f>IF(ISBLANK(Výsledky!$AY$3),"",Výsledky!AY86)</f>
        <v>0</v>
      </c>
      <c r="Q52" s="92" t="str">
        <f>IF(ISBLANK(Výsledky!$BF$3),"",Výsledky!BF86)</f>
        <v>-</v>
      </c>
      <c r="R52" s="92" t="str">
        <f>IF(ISBLANK(Výsledky!$BM$3),"",Výsledky!BM86)</f>
        <v/>
      </c>
      <c r="S52" s="92">
        <f>IF(ISBLANK(Výsledky!$BT$3),"",Výsledky!BT86)</f>
        <v>20</v>
      </c>
      <c r="T52" s="92" t="str">
        <f>IF(ISBLANK(Výsledky!$CA$3),"",Výsledky!CA86)</f>
        <v/>
      </c>
      <c r="U52" s="92" t="str">
        <f>IF(ISBLANK(Výsledky!$CH$3),"",Výsledky!CH86)</f>
        <v>-</v>
      </c>
      <c r="V52" s="92">
        <f>IF(ISBLANK(Výsledky!$CO$3),"",Výsledky!CO86)</f>
        <v>20</v>
      </c>
      <c r="W52" s="92">
        <f>IF(ISBLANK(Výsledky!$CV$3),"",Výsledky!CV86)</f>
        <v>0</v>
      </c>
      <c r="X52" s="92">
        <f>IF(ISBLANK(Výsledky!$DC$3),"",Výsledky!DC86)</f>
        <v>70</v>
      </c>
      <c r="Y52" s="92">
        <f>IF(ISBLANK(Výsledky!$DJ$3),"",Výsledky!DJ86)</f>
        <v>40</v>
      </c>
      <c r="Z52" s="92">
        <f>IF(ISBLANK(Výsledky!$DQ$3),"",Výsledky!DQ86)</f>
        <v>30</v>
      </c>
      <c r="AA52" s="92">
        <f>IF(ISBLANK(Výsledky!$DX$3),"",Výsledky!DX86)</f>
        <v>0</v>
      </c>
      <c r="AB52" s="92" t="str">
        <f>IF(ISBLANK(Výsledky!$EE$3),"",Výsledky!EE86)</f>
        <v/>
      </c>
      <c r="AC52" s="92" t="str">
        <f>IF(ISBLANK(Výsledky!$EL$3),"",Výsledky!EL86)</f>
        <v/>
      </c>
      <c r="AD52" s="92" t="str">
        <f>IF(ISBLANK(Výsledky!$ES$3),"",Výsledky!ES86)</f>
        <v/>
      </c>
      <c r="AE52" s="92" t="str">
        <f>IF(ISBLANK(Výsledky!$EZ$3),"",Výsledky!EZ86)</f>
        <v/>
      </c>
      <c r="AF52" s="92" t="str">
        <f>IF(ISBLANK(Výsledky!$FG$3),"",Výsledky!FG86)</f>
        <v/>
      </c>
      <c r="AG52" s="92" t="str">
        <f>IF(ISBLANK(Výsledky!$FN$3),"",Výsledky!FN86)</f>
        <v/>
      </c>
      <c r="AH52" s="92" t="str">
        <f>IF(ISBLANK(Výsledky!$FU$3),"",Výsledky!FU86)</f>
        <v/>
      </c>
      <c r="AI52" s="92" t="str">
        <f>IF(ISBLANK(Výsledky!$GB$3),"",Výsledky!GB86)</f>
        <v/>
      </c>
      <c r="AJ52" s="92" t="str">
        <f>IF(ISBLANK(Výsledky!$GI$3),"",Výsledky!GI86)</f>
        <v/>
      </c>
      <c r="AK52" s="92" t="str">
        <f>IF(ISBLANK(Výsledky!$GP$3),"",Výsledky!GP86)</f>
        <v/>
      </c>
      <c r="AL52" s="92" t="str">
        <f>IF(ISBLANK(Výsledky!$GW$3),"",Výsledky!GW86)</f>
        <v/>
      </c>
      <c r="AM52" s="92" t="str">
        <f>IF(ISBLANK(Výsledky!$HD$3),"",Výsledky!HD86)</f>
        <v/>
      </c>
      <c r="AN52" s="92" t="str">
        <f>IF(ISBLANK(Výsledky!$HK$3),"",Výsledky!HK86)</f>
        <v/>
      </c>
      <c r="AO52" s="92" t="str">
        <f>IF(ISBLANK(Výsledky!$HR$3),"",Výsledky!HR86)</f>
        <v/>
      </c>
      <c r="AP52" s="92" t="str">
        <f>IF(ISBLANK(Výsledky!$HY$3),"",Výsledky!HY86)</f>
        <v/>
      </c>
      <c r="AQ52" s="92" t="str">
        <f>IF(ISBLANK(Výsledky!$IF$3),"",Výsledky!IF86)</f>
        <v/>
      </c>
      <c r="AR52" s="92" t="str">
        <f>IF(ISBLANK(Výsledky!$IM$3),"",Výsledky!IM86)</f>
        <v/>
      </c>
      <c r="AS52" s="92" t="str">
        <f>IF(ISBLANK(Výsledky!$IT$3),"",Výsledky!IT86)</f>
        <v/>
      </c>
      <c r="AT52" s="92" t="str">
        <f>IF(ISBLANK(Výsledky!$JA$3),"",Výsledky!JA86)</f>
        <v/>
      </c>
      <c r="AU52" s="92" t="str">
        <f>IF(ISBLANK(Výsledky!$JH$3),"",Výsledky!JH86)</f>
        <v/>
      </c>
      <c r="AV52" s="92" t="str">
        <f>IF(ISBLANK(Výsledky!$JO$3),"",Výsledky!JO86)</f>
        <v/>
      </c>
      <c r="AW52" s="92" t="str">
        <f>IF(ISBLANK(Výsledky!$JV$3),"",Výsledky!JV86)</f>
        <v/>
      </c>
      <c r="AX52" s="92" t="str">
        <f>IF(ISBLANK(Výsledky!$KC$3),"",Výsledky!KC86)</f>
        <v/>
      </c>
      <c r="AY52" s="92" t="str">
        <f>IF(ISBLANK(Výsledky!$KJ$3),"",Výsledky!KJ86)</f>
        <v/>
      </c>
      <c r="AZ52" s="92" t="str">
        <f>IF(ISBLANK(Výsledky!$KQ$3),"",Výsledky!KQ86)</f>
        <v/>
      </c>
      <c r="BA52" s="92" t="str">
        <f>IF(ISBLANK(Výsledky!$KX$3),"",Výsledky!KX86)</f>
        <v/>
      </c>
      <c r="BB52" s="92" t="str">
        <f>IF(ISBLANK(Výsledky!$LE$3),"",Výsledky!LE86)</f>
        <v/>
      </c>
      <c r="BC52" s="92" t="str">
        <f>IF(ISBLANK(Výsledky!$LL$3),"",Výsledky!LL86)</f>
        <v/>
      </c>
      <c r="BD52" s="92" t="str">
        <f>IF(ISBLANK(Výsledky!$LS$3),"",Výsledky!LS86)</f>
        <v/>
      </c>
      <c r="BE52" s="92" t="str">
        <f>IF(ISBLANK(Výsledky!$LZ$3),"",Výsledky!LZ86)</f>
        <v/>
      </c>
      <c r="BF52" s="92" t="str">
        <f>IF(ISBLANK(Výsledky!$MG$3),"",Výsledky!MG86)</f>
        <v/>
      </c>
      <c r="BG52" s="92" t="str">
        <f>IF(ISBLANK(Výsledky!$MN$3),"",Výsledky!MN86)</f>
        <v/>
      </c>
      <c r="BH52" s="92" t="str">
        <f>IF(ISBLANK(Výsledky!$MU$3),"",Výsledky!MU86)</f>
        <v/>
      </c>
      <c r="BI52" s="92" t="str">
        <f>IF(ISBLANK(Výsledky!$NB$3),"",Výsledky!NB86)</f>
        <v/>
      </c>
      <c r="BJ52" s="92" t="str">
        <f>IF(ISBLANK(Výsledky!$NI$3),"",Výsledky!NI86)</f>
        <v/>
      </c>
      <c r="BK52" s="92" t="str">
        <f>IF(ISBLANK(Výsledky!$NP$3),"",Výsledky!NP86)</f>
        <v/>
      </c>
      <c r="BL52" s="92" t="str">
        <f>IF(ISBLANK(Výsledky!$NW$3),"",Výsledky!NW86)</f>
        <v/>
      </c>
      <c r="BM52" s="92" t="str">
        <f>IF(ISBLANK(Výsledky!$OD$3),"",Výsledky!OD86)</f>
        <v/>
      </c>
      <c r="BN52" s="92" t="str">
        <f>IF(ISBLANK(Výsledky!$OK$3),"",Výsledky!OK86)</f>
        <v/>
      </c>
      <c r="BO52" s="92" t="str">
        <f>IF(ISBLANK(Výsledky!$OR$3),"",Výsledky!OR86)</f>
        <v/>
      </c>
      <c r="BP52" s="92" t="str">
        <f>IF(ISBLANK(Výsledky!$OY$3),"",Výsledky!OY86)</f>
        <v/>
      </c>
      <c r="BQ52" s="92" t="str">
        <f>IF(ISBLANK(Výsledky!$PF$3),"",Výsledky!PF86)</f>
        <v/>
      </c>
      <c r="BR52" s="92" t="str">
        <f>IF(ISBLANK(Výsledky!$PM$3),"",Výsledky!PM86)</f>
        <v/>
      </c>
      <c r="BS52" s="92" t="str">
        <f>IF(ISBLANK(Výsledky!$PT$3),"",Výsledky!PT86)</f>
        <v/>
      </c>
      <c r="BT52" s="92" t="str">
        <f>IF(ISBLANK(Výsledky!$QA$3),"",Výsledky!QA86)</f>
        <v/>
      </c>
      <c r="BU52" s="96" t="str">
        <f>IF(ISBLANK(Výsledky!$QH$3),"",Výsledky!QH86)</f>
        <v/>
      </c>
      <c r="BV52" s="8"/>
      <c r="BW52" s="11">
        <v>2</v>
      </c>
      <c r="BX52" s="12" t="str">
        <f>IF(Tipy!B55="","",Tipy!B55)</f>
        <v>Pedro8</v>
      </c>
      <c r="BY52" s="10">
        <f t="shared" si="1"/>
        <v>25</v>
      </c>
      <c r="BZ52" s="10">
        <f t="shared" si="2"/>
        <v>23</v>
      </c>
      <c r="CA52" s="10">
        <f t="shared" si="3"/>
        <v>21</v>
      </c>
      <c r="CB52" s="10">
        <f t="shared" si="4"/>
        <v>18</v>
      </c>
      <c r="CC52" s="10">
        <f t="shared" si="5"/>
        <v>19</v>
      </c>
      <c r="CD52" s="10">
        <f t="shared" si="6"/>
        <v>9</v>
      </c>
      <c r="CE52" s="10">
        <f t="shared" si="7"/>
        <v>11</v>
      </c>
      <c r="CF52" s="10">
        <f t="shared" si="8"/>
        <v>13</v>
      </c>
      <c r="CG52" s="10" t="e">
        <f t="shared" si="9"/>
        <v>#N/A</v>
      </c>
      <c r="CH52" s="10" t="e">
        <f t="shared" si="10"/>
        <v>#N/A</v>
      </c>
      <c r="CI52" s="10" t="e">
        <f t="shared" si="11"/>
        <v>#N/A</v>
      </c>
      <c r="CJ52" s="10" t="e">
        <f t="shared" si="12"/>
        <v>#N/A</v>
      </c>
      <c r="CK52" s="10" t="e">
        <f t="shared" si="13"/>
        <v>#N/A</v>
      </c>
      <c r="CL52" s="10" t="e">
        <f t="shared" si="14"/>
        <v>#N/A</v>
      </c>
      <c r="CM52" s="10" t="e">
        <f t="shared" si="15"/>
        <v>#N/A</v>
      </c>
      <c r="CN52" s="10" t="e">
        <f t="shared" si="16"/>
        <v>#N/A</v>
      </c>
      <c r="CO52" s="10" t="e">
        <f t="shared" si="17"/>
        <v>#N/A</v>
      </c>
      <c r="CP52" s="10" t="e">
        <f t="shared" si="18"/>
        <v>#N/A</v>
      </c>
      <c r="CQ52" s="10" t="e">
        <f t="shared" si="19"/>
        <v>#N/A</v>
      </c>
      <c r="CR52" s="10" t="e">
        <f t="shared" si="20"/>
        <v>#N/A</v>
      </c>
      <c r="CS52" s="10" t="e">
        <f t="shared" si="21"/>
        <v>#N/A</v>
      </c>
      <c r="CT52" s="10" t="e">
        <f t="shared" si="22"/>
        <v>#N/A</v>
      </c>
      <c r="CU52" s="10" t="e">
        <f t="shared" si="23"/>
        <v>#N/A</v>
      </c>
      <c r="CV52" s="10" t="e">
        <f t="shared" si="24"/>
        <v>#N/A</v>
      </c>
      <c r="CW52" s="10" t="e">
        <f t="shared" si="25"/>
        <v>#N/A</v>
      </c>
      <c r="CX52" s="10" t="e">
        <f t="shared" si="26"/>
        <v>#N/A</v>
      </c>
      <c r="CY52" s="10" t="e">
        <f t="shared" si="27"/>
        <v>#N/A</v>
      </c>
      <c r="CZ52" s="10" t="e">
        <f t="shared" si="28"/>
        <v>#N/A</v>
      </c>
      <c r="DA52" s="10" t="e">
        <f t="shared" si="29"/>
        <v>#N/A</v>
      </c>
      <c r="DB52" s="10" t="e">
        <f t="shared" si="30"/>
        <v>#N/A</v>
      </c>
      <c r="DC52" s="10" t="e">
        <f t="shared" si="31"/>
        <v>#N/A</v>
      </c>
      <c r="DD52" s="10" t="e">
        <f t="shared" si="32"/>
        <v>#N/A</v>
      </c>
      <c r="DE52" s="10" t="e">
        <f t="shared" si="33"/>
        <v>#N/A</v>
      </c>
      <c r="DF52" s="10" t="e">
        <f t="shared" si="34"/>
        <v>#N/A</v>
      </c>
      <c r="DG52" s="10" t="e">
        <f t="shared" si="35"/>
        <v>#N/A</v>
      </c>
      <c r="DH52" s="10" t="e">
        <f t="shared" si="36"/>
        <v>#N/A</v>
      </c>
      <c r="DI52" s="10" t="e">
        <f t="shared" si="37"/>
        <v>#N/A</v>
      </c>
      <c r="DJ52" s="10" t="e">
        <f t="shared" si="38"/>
        <v>#N/A</v>
      </c>
      <c r="DK52" s="10" t="e">
        <f t="shared" si="39"/>
        <v>#N/A</v>
      </c>
      <c r="DL52" s="10" t="e">
        <f t="shared" si="40"/>
        <v>#N/A</v>
      </c>
      <c r="DM52" s="10" t="e">
        <f t="shared" si="41"/>
        <v>#N/A</v>
      </c>
      <c r="DN52" s="10" t="e">
        <f t="shared" si="42"/>
        <v>#N/A</v>
      </c>
      <c r="DO52" s="10" t="e">
        <f t="shared" si="43"/>
        <v>#N/A</v>
      </c>
      <c r="DP52" s="10" t="e">
        <f t="shared" si="44"/>
        <v>#N/A</v>
      </c>
      <c r="DQ52" s="10" t="e">
        <f t="shared" si="45"/>
        <v>#N/A</v>
      </c>
      <c r="DR52" s="10" t="e">
        <f t="shared" si="46"/>
        <v>#N/A</v>
      </c>
      <c r="DS52" s="10" t="e">
        <f t="shared" si="47"/>
        <v>#N/A</v>
      </c>
      <c r="DT52" s="10" t="e">
        <f t="shared" si="48"/>
        <v>#N/A</v>
      </c>
      <c r="DU52" s="10" t="e">
        <f t="shared" si="49"/>
        <v>#N/A</v>
      </c>
      <c r="DV52" s="10" t="e">
        <f t="shared" si="50"/>
        <v>#N/A</v>
      </c>
      <c r="DW52" s="10" t="e">
        <f t="shared" si="51"/>
        <v>#N/A</v>
      </c>
      <c r="DX52" s="10" t="e">
        <f t="shared" si="52"/>
        <v>#N/A</v>
      </c>
      <c r="DY52" s="10" t="e">
        <f t="shared" si="53"/>
        <v>#N/A</v>
      </c>
      <c r="DZ52" s="10" t="e">
        <f t="shared" si="54"/>
        <v>#N/A</v>
      </c>
      <c r="EA52" s="10" t="e">
        <f t="shared" si="55"/>
        <v>#N/A</v>
      </c>
      <c r="EB52" s="10" t="e">
        <f t="shared" si="56"/>
        <v>#N/A</v>
      </c>
      <c r="EC52" s="10" t="e">
        <f t="shared" si="57"/>
        <v>#N/A</v>
      </c>
      <c r="ED52" s="10" t="e">
        <f t="shared" si="58"/>
        <v>#N/A</v>
      </c>
      <c r="EE52" s="10" t="e">
        <f t="shared" si="59"/>
        <v>#N/A</v>
      </c>
      <c r="EF52" s="10" t="e">
        <f t="shared" si="60"/>
        <v>#N/A</v>
      </c>
      <c r="EG52" s="10" t="e">
        <f t="shared" si="61"/>
        <v>#N/A</v>
      </c>
      <c r="EH52" s="10" t="e">
        <f t="shared" si="62"/>
        <v>#N/A</v>
      </c>
      <c r="EI52" s="10" t="e">
        <f t="shared" si="63"/>
        <v>#N/A</v>
      </c>
      <c r="EJ52" s="10" t="e">
        <f t="shared" si="64"/>
        <v>#N/A</v>
      </c>
    </row>
    <row r="53" spans="1:140" ht="15" x14ac:dyDescent="0.2">
      <c r="A53" s="1"/>
      <c r="B53" s="118" t="s">
        <v>143</v>
      </c>
      <c r="C53" s="114">
        <f>Tipy!A36</f>
        <v>41</v>
      </c>
      <c r="D53" s="109" t="str">
        <f>IF(Tipy!B36="","",Tipy!B36)</f>
        <v>kwop</v>
      </c>
      <c r="E53" s="110">
        <f t="shared" si="65"/>
        <v>220</v>
      </c>
      <c r="F53" s="105">
        <f>IF(ISBLANK(Výsledky!$I$3),"-",SUM(K53:P53,R53,T53:U53,W53,Y53:AA53,AC53,AE53,AG53,AI53:AK53,AN53:AO53,AS53:AT53,AV53:AW53,AZ53,BB53:BC53,BE53:BF53,BH53,BJ53,BL53:BN53,BP53,BR53:BS53))</f>
        <v>130</v>
      </c>
      <c r="G53" s="90">
        <f>IF(ISBLANK(Výsledky!$BF$3),"-",SUM(Q53,V53,X53,S53,AB53,AD53,AU53,BA53,BG53,BI53,BO53,BQ53,BU53))</f>
        <v>90</v>
      </c>
      <c r="H53" s="90" t="str">
        <f>IF(ISBLANK(Výsledky!$FG$3),"-",SUM(AF53,AH53,AM53,AP53,AR53,AX53))</f>
        <v>-</v>
      </c>
      <c r="I53" s="93" t="str">
        <f>IF(ISBLANK(Výsledky!$GW$3),"-",SUM(AL53,AQ53,AY53,BD53,BK53,BT53))</f>
        <v>-</v>
      </c>
      <c r="J53" s="95">
        <f>IF(ISBLANK(Výsledky!$I$3),"",Výsledky!I42)</f>
        <v>0</v>
      </c>
      <c r="K53" s="92">
        <f>IF(ISBLANK(Výsledky!$P$3),"",Výsledky!P42)</f>
        <v>0</v>
      </c>
      <c r="L53" s="92">
        <f>IF(ISBLANK(Výsledky!$W$3),"",Výsledky!W42)</f>
        <v>0</v>
      </c>
      <c r="M53" s="92">
        <f>IF(ISBLANK(Výsledky!$AD$3),"",Výsledky!AD42)</f>
        <v>10</v>
      </c>
      <c r="N53" s="92">
        <f>IF(ISBLANK(Výsledky!$AK$3),"",Výsledky!AK42)</f>
        <v>40</v>
      </c>
      <c r="O53" s="92">
        <f>IF(ISBLANK(Výsledky!$AR$3),"",Výsledky!AR42)</f>
        <v>60</v>
      </c>
      <c r="P53" s="92">
        <f>IF(ISBLANK(Výsledky!$AY$3),"",Výsledky!AY42)</f>
        <v>0</v>
      </c>
      <c r="Q53" s="92">
        <f>IF(ISBLANK(Výsledky!$BF$3),"",Výsledky!BF42)</f>
        <v>30</v>
      </c>
      <c r="R53" s="92" t="str">
        <f>IF(ISBLANK(Výsledky!$BM$3),"",Výsledky!BM42)</f>
        <v/>
      </c>
      <c r="S53" s="92">
        <f>IF(ISBLANK(Výsledky!$BT$3),"",Výsledky!BT42)</f>
        <v>20</v>
      </c>
      <c r="T53" s="92" t="str">
        <f>IF(ISBLANK(Výsledky!$CA$3),"",Výsledky!CA42)</f>
        <v/>
      </c>
      <c r="U53" s="92">
        <f>IF(ISBLANK(Výsledky!$CH$3),"",Výsledky!CH42)</f>
        <v>0</v>
      </c>
      <c r="V53" s="92">
        <f>IF(ISBLANK(Výsledky!$CO$3),"",Výsledky!CO42)</f>
        <v>20</v>
      </c>
      <c r="W53" s="92">
        <f>IF(ISBLANK(Výsledky!$CV$3),"",Výsledky!CV42)</f>
        <v>20</v>
      </c>
      <c r="X53" s="92">
        <f>IF(ISBLANK(Výsledky!$DC$3),"",Výsledky!DC42)</f>
        <v>20</v>
      </c>
      <c r="Y53" s="92">
        <f>IF(ISBLANK(Výsledky!$DJ$3),"",Výsledky!DJ42)</f>
        <v>0</v>
      </c>
      <c r="Z53" s="92" t="str">
        <f>IF(ISBLANK(Výsledky!$DQ$3),"",Výsledky!DQ42)</f>
        <v>-</v>
      </c>
      <c r="AA53" s="92">
        <f>IF(ISBLANK(Výsledky!$DX$3),"",Výsledky!DX42)</f>
        <v>0</v>
      </c>
      <c r="AB53" s="92" t="str">
        <f>IF(ISBLANK(Výsledky!$EE$3),"",Výsledky!EE42)</f>
        <v/>
      </c>
      <c r="AC53" s="92" t="str">
        <f>IF(ISBLANK(Výsledky!$EL$3),"",Výsledky!EL42)</f>
        <v/>
      </c>
      <c r="AD53" s="92" t="str">
        <f>IF(ISBLANK(Výsledky!$ES$3),"",Výsledky!ES42)</f>
        <v/>
      </c>
      <c r="AE53" s="92" t="str">
        <f>IF(ISBLANK(Výsledky!$EZ$3),"",Výsledky!EZ42)</f>
        <v/>
      </c>
      <c r="AF53" s="92" t="str">
        <f>IF(ISBLANK(Výsledky!$FG$3),"",Výsledky!FG42)</f>
        <v/>
      </c>
      <c r="AG53" s="92" t="str">
        <f>IF(ISBLANK(Výsledky!$FN$3),"",Výsledky!FN42)</f>
        <v/>
      </c>
      <c r="AH53" s="92" t="str">
        <f>IF(ISBLANK(Výsledky!$FU$3),"",Výsledky!FU42)</f>
        <v/>
      </c>
      <c r="AI53" s="92" t="str">
        <f>IF(ISBLANK(Výsledky!$GB$3),"",Výsledky!GB42)</f>
        <v/>
      </c>
      <c r="AJ53" s="92" t="str">
        <f>IF(ISBLANK(Výsledky!$GI$3),"",Výsledky!GI42)</f>
        <v/>
      </c>
      <c r="AK53" s="92" t="str">
        <f>IF(ISBLANK(Výsledky!$GP$3),"",Výsledky!GP42)</f>
        <v/>
      </c>
      <c r="AL53" s="92" t="str">
        <f>IF(ISBLANK(Výsledky!$GW$3),"",Výsledky!GW42)</f>
        <v/>
      </c>
      <c r="AM53" s="92" t="str">
        <f>IF(ISBLANK(Výsledky!$HD$3),"",Výsledky!HD42)</f>
        <v/>
      </c>
      <c r="AN53" s="92" t="str">
        <f>IF(ISBLANK(Výsledky!$HK$3),"",Výsledky!HK42)</f>
        <v/>
      </c>
      <c r="AO53" s="92" t="str">
        <f>IF(ISBLANK(Výsledky!$HR$3),"",Výsledky!HR42)</f>
        <v/>
      </c>
      <c r="AP53" s="92" t="str">
        <f>IF(ISBLANK(Výsledky!$HY$3),"",Výsledky!HY42)</f>
        <v/>
      </c>
      <c r="AQ53" s="92" t="str">
        <f>IF(ISBLANK(Výsledky!$IF$3),"",Výsledky!IF42)</f>
        <v/>
      </c>
      <c r="AR53" s="92" t="str">
        <f>IF(ISBLANK(Výsledky!$IM$3),"",Výsledky!IM42)</f>
        <v/>
      </c>
      <c r="AS53" s="92" t="str">
        <f>IF(ISBLANK(Výsledky!$IT$3),"",Výsledky!IT42)</f>
        <v/>
      </c>
      <c r="AT53" s="92" t="str">
        <f>IF(ISBLANK(Výsledky!$JA$3),"",Výsledky!JA42)</f>
        <v/>
      </c>
      <c r="AU53" s="92" t="str">
        <f>IF(ISBLANK(Výsledky!$JH$3),"",Výsledky!JH42)</f>
        <v/>
      </c>
      <c r="AV53" s="92" t="str">
        <f>IF(ISBLANK(Výsledky!$JO$3),"",Výsledky!JO42)</f>
        <v/>
      </c>
      <c r="AW53" s="92" t="str">
        <f>IF(ISBLANK(Výsledky!$JV$3),"",Výsledky!JV42)</f>
        <v/>
      </c>
      <c r="AX53" s="92" t="str">
        <f>IF(ISBLANK(Výsledky!$KC$3),"",Výsledky!KC42)</f>
        <v/>
      </c>
      <c r="AY53" s="92" t="str">
        <f>IF(ISBLANK(Výsledky!$KJ$3),"",Výsledky!KJ42)</f>
        <v/>
      </c>
      <c r="AZ53" s="92" t="str">
        <f>IF(ISBLANK(Výsledky!$KQ$3),"",Výsledky!KQ42)</f>
        <v/>
      </c>
      <c r="BA53" s="92" t="str">
        <f>IF(ISBLANK(Výsledky!$KX$3),"",Výsledky!KX42)</f>
        <v/>
      </c>
      <c r="BB53" s="92" t="str">
        <f>IF(ISBLANK(Výsledky!$LE$3),"",Výsledky!LE42)</f>
        <v/>
      </c>
      <c r="BC53" s="92" t="str">
        <f>IF(ISBLANK(Výsledky!$LL$3),"",Výsledky!LL42)</f>
        <v/>
      </c>
      <c r="BD53" s="92" t="str">
        <f>IF(ISBLANK(Výsledky!$LS$3),"",Výsledky!LS42)</f>
        <v/>
      </c>
      <c r="BE53" s="92" t="str">
        <f>IF(ISBLANK(Výsledky!$LZ$3),"",Výsledky!LZ42)</f>
        <v/>
      </c>
      <c r="BF53" s="92" t="str">
        <f>IF(ISBLANK(Výsledky!$MG$3),"",Výsledky!MG42)</f>
        <v/>
      </c>
      <c r="BG53" s="92" t="str">
        <f>IF(ISBLANK(Výsledky!$MN$3),"",Výsledky!MN42)</f>
        <v/>
      </c>
      <c r="BH53" s="92" t="str">
        <f>IF(ISBLANK(Výsledky!$MU$3),"",Výsledky!MU42)</f>
        <v/>
      </c>
      <c r="BI53" s="92" t="str">
        <f>IF(ISBLANK(Výsledky!$NB$3),"",Výsledky!NB42)</f>
        <v/>
      </c>
      <c r="BJ53" s="92" t="str">
        <f>IF(ISBLANK(Výsledky!$NI$3),"",Výsledky!NI42)</f>
        <v/>
      </c>
      <c r="BK53" s="92" t="str">
        <f>IF(ISBLANK(Výsledky!$NP$3),"",Výsledky!NP42)</f>
        <v/>
      </c>
      <c r="BL53" s="92" t="str">
        <f>IF(ISBLANK(Výsledky!$NW$3),"",Výsledky!NW42)</f>
        <v/>
      </c>
      <c r="BM53" s="92" t="str">
        <f>IF(ISBLANK(Výsledky!$OD$3),"",Výsledky!OD42)</f>
        <v/>
      </c>
      <c r="BN53" s="92" t="str">
        <f>IF(ISBLANK(Výsledky!$OK$3),"",Výsledky!OK42)</f>
        <v/>
      </c>
      <c r="BO53" s="92" t="str">
        <f>IF(ISBLANK(Výsledky!$OR$3),"",Výsledky!OR42)</f>
        <v/>
      </c>
      <c r="BP53" s="92" t="str">
        <f>IF(ISBLANK(Výsledky!$OY$3),"",Výsledky!OY42)</f>
        <v/>
      </c>
      <c r="BQ53" s="92" t="str">
        <f>IF(ISBLANK(Výsledky!$PF$3),"",Výsledky!PF42)</f>
        <v/>
      </c>
      <c r="BR53" s="92" t="str">
        <f>IF(ISBLANK(Výsledky!$PM$3),"",Výsledky!PM42)</f>
        <v/>
      </c>
      <c r="BS53" s="92" t="str">
        <f>IF(ISBLANK(Výsledky!$PT$3),"",Výsledky!PT42)</f>
        <v/>
      </c>
      <c r="BT53" s="92" t="str">
        <f>IF(ISBLANK(Výsledky!$QA$3),"",Výsledky!QA42)</f>
        <v/>
      </c>
      <c r="BU53" s="96" t="str">
        <f>IF(ISBLANK(Výsledky!$QH$3),"",Výsledky!QH42)</f>
        <v/>
      </c>
      <c r="BV53" s="8"/>
      <c r="BW53" s="11">
        <v>1</v>
      </c>
      <c r="BX53" s="12" t="str">
        <f>IF(Tipy!B56="","",Tipy!B56)</f>
        <v>Peter Bajči</v>
      </c>
      <c r="BY53" s="10">
        <f t="shared" si="1"/>
        <v>6</v>
      </c>
      <c r="BZ53" s="10">
        <f t="shared" si="2"/>
        <v>2</v>
      </c>
      <c r="CA53" s="10">
        <f t="shared" si="3"/>
        <v>2</v>
      </c>
      <c r="CB53" s="10">
        <f t="shared" si="4"/>
        <v>1</v>
      </c>
      <c r="CC53" s="10">
        <f t="shared" si="5"/>
        <v>6</v>
      </c>
      <c r="CD53" s="10">
        <f t="shared" si="6"/>
        <v>6</v>
      </c>
      <c r="CE53" s="10">
        <f t="shared" si="7"/>
        <v>6</v>
      </c>
      <c r="CF53" s="10">
        <f t="shared" si="8"/>
        <v>7</v>
      </c>
      <c r="CG53" s="10" t="e">
        <f t="shared" si="9"/>
        <v>#N/A</v>
      </c>
      <c r="CH53" s="10" t="e">
        <f t="shared" si="10"/>
        <v>#N/A</v>
      </c>
      <c r="CI53" s="10" t="e">
        <f t="shared" si="11"/>
        <v>#N/A</v>
      </c>
      <c r="CJ53" s="10" t="e">
        <f t="shared" si="12"/>
        <v>#N/A</v>
      </c>
      <c r="CK53" s="10" t="e">
        <f t="shared" si="13"/>
        <v>#N/A</v>
      </c>
      <c r="CL53" s="10" t="e">
        <f t="shared" si="14"/>
        <v>#N/A</v>
      </c>
      <c r="CM53" s="10" t="e">
        <f t="shared" si="15"/>
        <v>#N/A</v>
      </c>
      <c r="CN53" s="10" t="e">
        <f t="shared" si="16"/>
        <v>#N/A</v>
      </c>
      <c r="CO53" s="10" t="e">
        <f t="shared" si="17"/>
        <v>#N/A</v>
      </c>
      <c r="CP53" s="10" t="e">
        <f t="shared" si="18"/>
        <v>#N/A</v>
      </c>
      <c r="CQ53" s="10" t="e">
        <f t="shared" si="19"/>
        <v>#N/A</v>
      </c>
      <c r="CR53" s="10" t="e">
        <f t="shared" si="20"/>
        <v>#N/A</v>
      </c>
      <c r="CS53" s="10" t="e">
        <f t="shared" si="21"/>
        <v>#N/A</v>
      </c>
      <c r="CT53" s="10" t="e">
        <f t="shared" si="22"/>
        <v>#N/A</v>
      </c>
      <c r="CU53" s="10" t="e">
        <f t="shared" si="23"/>
        <v>#N/A</v>
      </c>
      <c r="CV53" s="10" t="e">
        <f t="shared" si="24"/>
        <v>#N/A</v>
      </c>
      <c r="CW53" s="10" t="e">
        <f t="shared" si="25"/>
        <v>#N/A</v>
      </c>
      <c r="CX53" s="10" t="e">
        <f t="shared" si="26"/>
        <v>#N/A</v>
      </c>
      <c r="CY53" s="10" t="e">
        <f t="shared" si="27"/>
        <v>#N/A</v>
      </c>
      <c r="CZ53" s="10" t="e">
        <f t="shared" si="28"/>
        <v>#N/A</v>
      </c>
      <c r="DA53" s="10" t="e">
        <f t="shared" si="29"/>
        <v>#N/A</v>
      </c>
      <c r="DB53" s="10" t="e">
        <f t="shared" si="30"/>
        <v>#N/A</v>
      </c>
      <c r="DC53" s="10" t="e">
        <f t="shared" si="31"/>
        <v>#N/A</v>
      </c>
      <c r="DD53" s="10" t="e">
        <f t="shared" si="32"/>
        <v>#N/A</v>
      </c>
      <c r="DE53" s="10" t="e">
        <f t="shared" si="33"/>
        <v>#N/A</v>
      </c>
      <c r="DF53" s="10" t="e">
        <f t="shared" si="34"/>
        <v>#N/A</v>
      </c>
      <c r="DG53" s="10" t="e">
        <f t="shared" si="35"/>
        <v>#N/A</v>
      </c>
      <c r="DH53" s="10" t="e">
        <f t="shared" si="36"/>
        <v>#N/A</v>
      </c>
      <c r="DI53" s="10" t="e">
        <f t="shared" si="37"/>
        <v>#N/A</v>
      </c>
      <c r="DJ53" s="10" t="e">
        <f t="shared" si="38"/>
        <v>#N/A</v>
      </c>
      <c r="DK53" s="10" t="e">
        <f t="shared" si="39"/>
        <v>#N/A</v>
      </c>
      <c r="DL53" s="10" t="e">
        <f t="shared" si="40"/>
        <v>#N/A</v>
      </c>
      <c r="DM53" s="10" t="e">
        <f t="shared" si="41"/>
        <v>#N/A</v>
      </c>
      <c r="DN53" s="10" t="e">
        <f t="shared" si="42"/>
        <v>#N/A</v>
      </c>
      <c r="DO53" s="10" t="e">
        <f t="shared" si="43"/>
        <v>#N/A</v>
      </c>
      <c r="DP53" s="10" t="e">
        <f t="shared" si="44"/>
        <v>#N/A</v>
      </c>
      <c r="DQ53" s="10" t="e">
        <f t="shared" si="45"/>
        <v>#N/A</v>
      </c>
      <c r="DR53" s="10" t="e">
        <f t="shared" si="46"/>
        <v>#N/A</v>
      </c>
      <c r="DS53" s="10" t="e">
        <f t="shared" si="47"/>
        <v>#N/A</v>
      </c>
      <c r="DT53" s="10" t="e">
        <f t="shared" si="48"/>
        <v>#N/A</v>
      </c>
      <c r="DU53" s="10" t="e">
        <f t="shared" si="49"/>
        <v>#N/A</v>
      </c>
      <c r="DV53" s="10" t="e">
        <f t="shared" si="50"/>
        <v>#N/A</v>
      </c>
      <c r="DW53" s="10" t="e">
        <f t="shared" si="51"/>
        <v>#N/A</v>
      </c>
      <c r="DX53" s="10" t="e">
        <f t="shared" si="52"/>
        <v>#N/A</v>
      </c>
      <c r="DY53" s="10" t="e">
        <f t="shared" si="53"/>
        <v>#N/A</v>
      </c>
      <c r="DZ53" s="10" t="e">
        <f t="shared" si="54"/>
        <v>#N/A</v>
      </c>
      <c r="EA53" s="10" t="e">
        <f t="shared" si="55"/>
        <v>#N/A</v>
      </c>
      <c r="EB53" s="10" t="e">
        <f t="shared" si="56"/>
        <v>#N/A</v>
      </c>
      <c r="EC53" s="10" t="e">
        <f t="shared" si="57"/>
        <v>#N/A</v>
      </c>
      <c r="ED53" s="10" t="e">
        <f t="shared" si="58"/>
        <v>#N/A</v>
      </c>
      <c r="EE53" s="10" t="e">
        <f t="shared" si="59"/>
        <v>#N/A</v>
      </c>
      <c r="EF53" s="10" t="e">
        <f t="shared" si="60"/>
        <v>#N/A</v>
      </c>
      <c r="EG53" s="10" t="e">
        <f t="shared" si="61"/>
        <v>#N/A</v>
      </c>
      <c r="EH53" s="10" t="e">
        <f t="shared" si="62"/>
        <v>#N/A</v>
      </c>
      <c r="EI53" s="10" t="e">
        <f t="shared" si="63"/>
        <v>#N/A</v>
      </c>
      <c r="EJ53" s="10" t="e">
        <f t="shared" si="64"/>
        <v>#N/A</v>
      </c>
    </row>
    <row r="54" spans="1:140" ht="15" x14ac:dyDescent="0.2">
      <c r="A54" s="1"/>
      <c r="B54" s="118" t="s">
        <v>144</v>
      </c>
      <c r="C54" s="114">
        <f>Tipy!A62</f>
        <v>42</v>
      </c>
      <c r="D54" s="109" t="str">
        <f>IF(Tipy!B62="","",Tipy!B62)</f>
        <v>REDbull</v>
      </c>
      <c r="E54" s="110">
        <f t="shared" si="65"/>
        <v>220</v>
      </c>
      <c r="F54" s="105">
        <f>IF(ISBLANK(Výsledky!$I$3),"-",SUM(K54:P54,R54,T54:U54,W54,Y54:AA54,AC54,AE54,AG54,AI54:AK54,AN54:AO54,AS54:AT54,AV54:AW54,AZ54,BB54:BC54,BE54:BF54,BH54,BJ54,BL54:BN54,BP54,BR54:BS54))</f>
        <v>130</v>
      </c>
      <c r="G54" s="90">
        <f>IF(ISBLANK(Výsledky!$BF$3),"-",SUM(Q54,V54,X54,S54,AB54,AD54,AU54,BA54,BG54,BI54,BO54,BQ54,BU54))</f>
        <v>90</v>
      </c>
      <c r="H54" s="90" t="str">
        <f>IF(ISBLANK(Výsledky!$FG$3),"-",SUM(AF54,AH54,AM54,AP54,AR54,AX54))</f>
        <v>-</v>
      </c>
      <c r="I54" s="93" t="str">
        <f>IF(ISBLANK(Výsledky!$GW$3),"-",SUM(AL54,AQ54,AY54,BD54,BK54,BT54))</f>
        <v>-</v>
      </c>
      <c r="J54" s="95">
        <f>IF(ISBLANK(Výsledky!$I$3),"",Výsledky!I68)</f>
        <v>0</v>
      </c>
      <c r="K54" s="92">
        <f>IF(ISBLANK(Výsledky!$P$3),"",Výsledky!P68)</f>
        <v>0</v>
      </c>
      <c r="L54" s="92">
        <f>IF(ISBLANK(Výsledky!$W$3),"",Výsledky!W68)</f>
        <v>0</v>
      </c>
      <c r="M54" s="92">
        <f>IF(ISBLANK(Výsledky!$AD$3),"",Výsledky!AD68)</f>
        <v>0</v>
      </c>
      <c r="N54" s="92">
        <f>IF(ISBLANK(Výsledky!$AK$3),"",Výsledky!AK68)</f>
        <v>40</v>
      </c>
      <c r="O54" s="92">
        <f>IF(ISBLANK(Výsledky!$AR$3),"",Výsledky!AR68)</f>
        <v>40</v>
      </c>
      <c r="P54" s="92">
        <f>IF(ISBLANK(Výsledky!$AY$3),"",Výsledky!AY68)</f>
        <v>0</v>
      </c>
      <c r="Q54" s="92">
        <f>IF(ISBLANK(Výsledky!$BF$3),"",Výsledky!BF68)</f>
        <v>20</v>
      </c>
      <c r="R54" s="92" t="str">
        <f>IF(ISBLANK(Výsledky!$BM$3),"",Výsledky!BM68)</f>
        <v/>
      </c>
      <c r="S54" s="92">
        <f>IF(ISBLANK(Výsledky!$BT$3),"",Výsledky!BT68)</f>
        <v>0</v>
      </c>
      <c r="T54" s="92" t="str">
        <f>IF(ISBLANK(Výsledky!$CA$3),"",Výsledky!CA68)</f>
        <v/>
      </c>
      <c r="U54" s="92">
        <f>IF(ISBLANK(Výsledky!$CH$3),"",Výsledky!CH68)</f>
        <v>0</v>
      </c>
      <c r="V54" s="92">
        <f>IF(ISBLANK(Výsledky!$CO$3),"",Výsledky!CO68)</f>
        <v>30</v>
      </c>
      <c r="W54" s="92">
        <f>IF(ISBLANK(Výsledky!$CV$3),"",Výsledky!CV68)</f>
        <v>10</v>
      </c>
      <c r="X54" s="92">
        <f>IF(ISBLANK(Výsledky!$DC$3),"",Výsledky!DC68)</f>
        <v>40</v>
      </c>
      <c r="Y54" s="92">
        <f>IF(ISBLANK(Výsledky!$DJ$3),"",Výsledky!DJ68)</f>
        <v>20</v>
      </c>
      <c r="Z54" s="92">
        <f>IF(ISBLANK(Výsledky!$DQ$3),"",Výsledky!DQ68)</f>
        <v>20</v>
      </c>
      <c r="AA54" s="92">
        <f>IF(ISBLANK(Výsledky!$DX$3),"",Výsledky!DX68)</f>
        <v>0</v>
      </c>
      <c r="AB54" s="92" t="str">
        <f>IF(ISBLANK(Výsledky!$EE$3),"",Výsledky!EE68)</f>
        <v/>
      </c>
      <c r="AC54" s="92" t="str">
        <f>IF(ISBLANK(Výsledky!$EL$3),"",Výsledky!EL68)</f>
        <v/>
      </c>
      <c r="AD54" s="92" t="str">
        <f>IF(ISBLANK(Výsledky!$ES$3),"",Výsledky!ES68)</f>
        <v/>
      </c>
      <c r="AE54" s="92" t="str">
        <f>IF(ISBLANK(Výsledky!$EZ$3),"",Výsledky!EZ68)</f>
        <v/>
      </c>
      <c r="AF54" s="92" t="str">
        <f>IF(ISBLANK(Výsledky!$FG$3),"",Výsledky!FG68)</f>
        <v/>
      </c>
      <c r="AG54" s="92" t="str">
        <f>IF(ISBLANK(Výsledky!$FN$3),"",Výsledky!FN68)</f>
        <v/>
      </c>
      <c r="AH54" s="92" t="str">
        <f>IF(ISBLANK(Výsledky!$FU$3),"",Výsledky!FU68)</f>
        <v/>
      </c>
      <c r="AI54" s="92" t="str">
        <f>IF(ISBLANK(Výsledky!$GB$3),"",Výsledky!GB68)</f>
        <v/>
      </c>
      <c r="AJ54" s="92" t="str">
        <f>IF(ISBLANK(Výsledky!$GI$3),"",Výsledky!GI68)</f>
        <v/>
      </c>
      <c r="AK54" s="92" t="str">
        <f>IF(ISBLANK(Výsledky!$GP$3),"",Výsledky!GP68)</f>
        <v/>
      </c>
      <c r="AL54" s="92" t="str">
        <f>IF(ISBLANK(Výsledky!$GW$3),"",Výsledky!GW68)</f>
        <v/>
      </c>
      <c r="AM54" s="92" t="str">
        <f>IF(ISBLANK(Výsledky!$HD$3),"",Výsledky!HD68)</f>
        <v/>
      </c>
      <c r="AN54" s="92" t="str">
        <f>IF(ISBLANK(Výsledky!$HK$3),"",Výsledky!HK68)</f>
        <v/>
      </c>
      <c r="AO54" s="92" t="str">
        <f>IF(ISBLANK(Výsledky!$HR$3),"",Výsledky!HR68)</f>
        <v/>
      </c>
      <c r="AP54" s="92" t="str">
        <f>IF(ISBLANK(Výsledky!$HY$3),"",Výsledky!HY68)</f>
        <v/>
      </c>
      <c r="AQ54" s="92" t="str">
        <f>IF(ISBLANK(Výsledky!$IF$3),"",Výsledky!IF68)</f>
        <v/>
      </c>
      <c r="AR54" s="92" t="str">
        <f>IF(ISBLANK(Výsledky!$IM$3),"",Výsledky!IM68)</f>
        <v/>
      </c>
      <c r="AS54" s="92" t="str">
        <f>IF(ISBLANK(Výsledky!$IT$3),"",Výsledky!IT68)</f>
        <v/>
      </c>
      <c r="AT54" s="92" t="str">
        <f>IF(ISBLANK(Výsledky!$JA$3),"",Výsledky!JA68)</f>
        <v/>
      </c>
      <c r="AU54" s="92" t="str">
        <f>IF(ISBLANK(Výsledky!$JH$3),"",Výsledky!JH68)</f>
        <v/>
      </c>
      <c r="AV54" s="92" t="str">
        <f>IF(ISBLANK(Výsledky!$JO$3),"",Výsledky!JO68)</f>
        <v/>
      </c>
      <c r="AW54" s="92" t="str">
        <f>IF(ISBLANK(Výsledky!$JV$3),"",Výsledky!JV68)</f>
        <v/>
      </c>
      <c r="AX54" s="92" t="str">
        <f>IF(ISBLANK(Výsledky!$KC$3),"",Výsledky!KC68)</f>
        <v/>
      </c>
      <c r="AY54" s="92" t="str">
        <f>IF(ISBLANK(Výsledky!$KJ$3),"",Výsledky!KJ68)</f>
        <v/>
      </c>
      <c r="AZ54" s="92" t="str">
        <f>IF(ISBLANK(Výsledky!$KQ$3),"",Výsledky!KQ68)</f>
        <v/>
      </c>
      <c r="BA54" s="92" t="str">
        <f>IF(ISBLANK(Výsledky!$KX$3),"",Výsledky!KX68)</f>
        <v/>
      </c>
      <c r="BB54" s="92" t="str">
        <f>IF(ISBLANK(Výsledky!$LE$3),"",Výsledky!LE68)</f>
        <v/>
      </c>
      <c r="BC54" s="92" t="str">
        <f>IF(ISBLANK(Výsledky!$LL$3),"",Výsledky!LL68)</f>
        <v/>
      </c>
      <c r="BD54" s="92" t="str">
        <f>IF(ISBLANK(Výsledky!$LS$3),"",Výsledky!LS68)</f>
        <v/>
      </c>
      <c r="BE54" s="92" t="str">
        <f>IF(ISBLANK(Výsledky!$LZ$3),"",Výsledky!LZ68)</f>
        <v/>
      </c>
      <c r="BF54" s="92" t="str">
        <f>IF(ISBLANK(Výsledky!$MG$3),"",Výsledky!MG68)</f>
        <v/>
      </c>
      <c r="BG54" s="92" t="str">
        <f>IF(ISBLANK(Výsledky!$MN$3),"",Výsledky!MN68)</f>
        <v/>
      </c>
      <c r="BH54" s="92" t="str">
        <f>IF(ISBLANK(Výsledky!$MU$3),"",Výsledky!MU68)</f>
        <v/>
      </c>
      <c r="BI54" s="92" t="str">
        <f>IF(ISBLANK(Výsledky!$NB$3),"",Výsledky!NB68)</f>
        <v/>
      </c>
      <c r="BJ54" s="92" t="str">
        <f>IF(ISBLANK(Výsledky!$NI$3),"",Výsledky!NI68)</f>
        <v/>
      </c>
      <c r="BK54" s="92" t="str">
        <f>IF(ISBLANK(Výsledky!$NP$3),"",Výsledky!NP68)</f>
        <v/>
      </c>
      <c r="BL54" s="92" t="str">
        <f>IF(ISBLANK(Výsledky!$NW$3),"",Výsledky!NW68)</f>
        <v/>
      </c>
      <c r="BM54" s="92" t="str">
        <f>IF(ISBLANK(Výsledky!$OD$3),"",Výsledky!OD68)</f>
        <v/>
      </c>
      <c r="BN54" s="92" t="str">
        <f>IF(ISBLANK(Výsledky!$OK$3),"",Výsledky!OK68)</f>
        <v/>
      </c>
      <c r="BO54" s="92" t="str">
        <f>IF(ISBLANK(Výsledky!$OR$3),"",Výsledky!OR68)</f>
        <v/>
      </c>
      <c r="BP54" s="92" t="str">
        <f>IF(ISBLANK(Výsledky!$OY$3),"",Výsledky!OY68)</f>
        <v/>
      </c>
      <c r="BQ54" s="92" t="str">
        <f>IF(ISBLANK(Výsledky!$PF$3),"",Výsledky!PF68)</f>
        <v/>
      </c>
      <c r="BR54" s="92" t="str">
        <f>IF(ISBLANK(Výsledky!$PM$3),"",Výsledky!PM68)</f>
        <v/>
      </c>
      <c r="BS54" s="92" t="str">
        <f>IF(ISBLANK(Výsledky!$PT$3),"",Výsledky!PT68)</f>
        <v/>
      </c>
      <c r="BT54" s="92" t="str">
        <f>IF(ISBLANK(Výsledky!$QA$3),"",Výsledky!QA68)</f>
        <v/>
      </c>
      <c r="BU54" s="96" t="str">
        <f>IF(ISBLANK(Výsledky!$QH$3),"",Výsledky!QH68)</f>
        <v/>
      </c>
      <c r="BV54" s="8"/>
      <c r="BW54" s="11"/>
      <c r="BX54" s="12" t="str">
        <f>IF(Tipy!B57="","",Tipy!B57)</f>
        <v>Peter Bognár</v>
      </c>
      <c r="BY54" s="10">
        <f t="shared" si="1"/>
        <v>73</v>
      </c>
      <c r="BZ54" s="10">
        <f t="shared" si="2"/>
        <v>60</v>
      </c>
      <c r="CA54" s="10">
        <f t="shared" si="3"/>
        <v>62</v>
      </c>
      <c r="CB54" s="10">
        <f t="shared" si="4"/>
        <v>53</v>
      </c>
      <c r="CC54" s="10">
        <f t="shared" si="5"/>
        <v>53</v>
      </c>
      <c r="CD54" s="10">
        <f t="shared" si="6"/>
        <v>56</v>
      </c>
      <c r="CE54" s="10">
        <f t="shared" si="7"/>
        <v>57</v>
      </c>
      <c r="CF54" s="10">
        <f t="shared" si="8"/>
        <v>60</v>
      </c>
      <c r="CG54" s="10" t="e">
        <f t="shared" si="9"/>
        <v>#N/A</v>
      </c>
      <c r="CH54" s="10" t="e">
        <f t="shared" si="10"/>
        <v>#N/A</v>
      </c>
      <c r="CI54" s="10" t="e">
        <f t="shared" si="11"/>
        <v>#N/A</v>
      </c>
      <c r="CJ54" s="10" t="e">
        <f t="shared" si="12"/>
        <v>#N/A</v>
      </c>
      <c r="CK54" s="10" t="e">
        <f t="shared" si="13"/>
        <v>#N/A</v>
      </c>
      <c r="CL54" s="10" t="e">
        <f t="shared" si="14"/>
        <v>#N/A</v>
      </c>
      <c r="CM54" s="10" t="e">
        <f t="shared" si="15"/>
        <v>#N/A</v>
      </c>
      <c r="CN54" s="10" t="e">
        <f t="shared" si="16"/>
        <v>#N/A</v>
      </c>
      <c r="CO54" s="10" t="e">
        <f t="shared" si="17"/>
        <v>#N/A</v>
      </c>
      <c r="CP54" s="10" t="e">
        <f t="shared" si="18"/>
        <v>#N/A</v>
      </c>
      <c r="CQ54" s="10" t="e">
        <f t="shared" si="19"/>
        <v>#N/A</v>
      </c>
      <c r="CR54" s="10" t="e">
        <f t="shared" si="20"/>
        <v>#N/A</v>
      </c>
      <c r="CS54" s="10" t="e">
        <f t="shared" si="21"/>
        <v>#N/A</v>
      </c>
      <c r="CT54" s="10" t="e">
        <f t="shared" si="22"/>
        <v>#N/A</v>
      </c>
      <c r="CU54" s="10" t="e">
        <f t="shared" si="23"/>
        <v>#N/A</v>
      </c>
      <c r="CV54" s="10" t="e">
        <f t="shared" si="24"/>
        <v>#N/A</v>
      </c>
      <c r="CW54" s="10" t="e">
        <f t="shared" si="25"/>
        <v>#N/A</v>
      </c>
      <c r="CX54" s="10" t="e">
        <f t="shared" si="26"/>
        <v>#N/A</v>
      </c>
      <c r="CY54" s="10" t="e">
        <f t="shared" si="27"/>
        <v>#N/A</v>
      </c>
      <c r="CZ54" s="10" t="e">
        <f t="shared" si="28"/>
        <v>#N/A</v>
      </c>
      <c r="DA54" s="10" t="e">
        <f t="shared" si="29"/>
        <v>#N/A</v>
      </c>
      <c r="DB54" s="10" t="e">
        <f t="shared" si="30"/>
        <v>#N/A</v>
      </c>
      <c r="DC54" s="10" t="e">
        <f t="shared" si="31"/>
        <v>#N/A</v>
      </c>
      <c r="DD54" s="10" t="e">
        <f t="shared" si="32"/>
        <v>#N/A</v>
      </c>
      <c r="DE54" s="10" t="e">
        <f t="shared" si="33"/>
        <v>#N/A</v>
      </c>
      <c r="DF54" s="10" t="e">
        <f t="shared" si="34"/>
        <v>#N/A</v>
      </c>
      <c r="DG54" s="10" t="e">
        <f t="shared" si="35"/>
        <v>#N/A</v>
      </c>
      <c r="DH54" s="10" t="e">
        <f t="shared" si="36"/>
        <v>#N/A</v>
      </c>
      <c r="DI54" s="10" t="e">
        <f t="shared" si="37"/>
        <v>#N/A</v>
      </c>
      <c r="DJ54" s="10" t="e">
        <f t="shared" si="38"/>
        <v>#N/A</v>
      </c>
      <c r="DK54" s="10" t="e">
        <f t="shared" si="39"/>
        <v>#N/A</v>
      </c>
      <c r="DL54" s="10" t="e">
        <f t="shared" si="40"/>
        <v>#N/A</v>
      </c>
      <c r="DM54" s="10" t="e">
        <f t="shared" si="41"/>
        <v>#N/A</v>
      </c>
      <c r="DN54" s="10" t="e">
        <f t="shared" si="42"/>
        <v>#N/A</v>
      </c>
      <c r="DO54" s="10" t="e">
        <f t="shared" si="43"/>
        <v>#N/A</v>
      </c>
      <c r="DP54" s="10" t="e">
        <f t="shared" si="44"/>
        <v>#N/A</v>
      </c>
      <c r="DQ54" s="10" t="e">
        <f t="shared" si="45"/>
        <v>#N/A</v>
      </c>
      <c r="DR54" s="10" t="e">
        <f t="shared" si="46"/>
        <v>#N/A</v>
      </c>
      <c r="DS54" s="10" t="e">
        <f t="shared" si="47"/>
        <v>#N/A</v>
      </c>
      <c r="DT54" s="10" t="e">
        <f t="shared" si="48"/>
        <v>#N/A</v>
      </c>
      <c r="DU54" s="10" t="e">
        <f t="shared" si="49"/>
        <v>#N/A</v>
      </c>
      <c r="DV54" s="10" t="e">
        <f t="shared" si="50"/>
        <v>#N/A</v>
      </c>
      <c r="DW54" s="10" t="e">
        <f t="shared" si="51"/>
        <v>#N/A</v>
      </c>
      <c r="DX54" s="10" t="e">
        <f t="shared" si="52"/>
        <v>#N/A</v>
      </c>
      <c r="DY54" s="10" t="e">
        <f t="shared" si="53"/>
        <v>#N/A</v>
      </c>
      <c r="DZ54" s="10" t="e">
        <f t="shared" si="54"/>
        <v>#N/A</v>
      </c>
      <c r="EA54" s="10" t="e">
        <f t="shared" si="55"/>
        <v>#N/A</v>
      </c>
      <c r="EB54" s="10" t="e">
        <f t="shared" si="56"/>
        <v>#N/A</v>
      </c>
      <c r="EC54" s="10" t="e">
        <f t="shared" si="57"/>
        <v>#N/A</v>
      </c>
      <c r="ED54" s="10" t="e">
        <f t="shared" si="58"/>
        <v>#N/A</v>
      </c>
      <c r="EE54" s="10" t="e">
        <f t="shared" si="59"/>
        <v>#N/A</v>
      </c>
      <c r="EF54" s="10" t="e">
        <f t="shared" si="60"/>
        <v>#N/A</v>
      </c>
      <c r="EG54" s="10" t="e">
        <f t="shared" si="61"/>
        <v>#N/A</v>
      </c>
      <c r="EH54" s="10" t="e">
        <f t="shared" si="62"/>
        <v>#N/A</v>
      </c>
      <c r="EI54" s="10" t="e">
        <f t="shared" si="63"/>
        <v>#N/A</v>
      </c>
      <c r="EJ54" s="10" t="e">
        <f t="shared" si="64"/>
        <v>#N/A</v>
      </c>
    </row>
    <row r="55" spans="1:140" ht="15" x14ac:dyDescent="0.2">
      <c r="A55" s="1"/>
      <c r="B55" s="118" t="s">
        <v>145</v>
      </c>
      <c r="C55" s="114">
        <f>Tipy!A26</f>
        <v>23</v>
      </c>
      <c r="D55" s="109" t="str">
        <f>IF(Tipy!B26="","",Tipy!B26)</f>
        <v>Jaroslav95</v>
      </c>
      <c r="E55" s="110">
        <f t="shared" si="65"/>
        <v>210</v>
      </c>
      <c r="F55" s="105">
        <f>IF(ISBLANK(Výsledky!$I$3),"-",SUM(K55:P55,R55,T55:U55,W55,Y55:AA55,AC55,AE55,AG55,AI55:AK55,AN55:AO55,AS55:AT55,AV55:AW55,AZ55,BB55:BC55,BE55:BF55,BH55,BJ55,BL55:BN55,BP55,BR55:BS55))</f>
        <v>170</v>
      </c>
      <c r="G55" s="90">
        <f>IF(ISBLANK(Výsledky!$BF$3),"-",SUM(Q55,V55,X55,S55,AB55,AD55,AU55,BA55,BG55,BI55,BO55,BQ55,BU55))</f>
        <v>20</v>
      </c>
      <c r="H55" s="90" t="str">
        <f>IF(ISBLANK(Výsledky!$FG$3),"-",SUM(AF55,AH55,AM55,AP55,AR55,AX55))</f>
        <v>-</v>
      </c>
      <c r="I55" s="93" t="str">
        <f>IF(ISBLANK(Výsledky!$GW$3),"-",SUM(AL55,AQ55,AY55,BD55,BK55,BT55))</f>
        <v>-</v>
      </c>
      <c r="J55" s="95">
        <f>IF(ISBLANK(Výsledky!$I$3),"",Výsledky!I32)</f>
        <v>20</v>
      </c>
      <c r="K55" s="92">
        <f>IF(ISBLANK(Výsledky!$P$3),"",Výsledky!P32)</f>
        <v>40</v>
      </c>
      <c r="L55" s="92" t="str">
        <f>IF(ISBLANK(Výsledky!$W$3),"",Výsledky!W32)</f>
        <v>-</v>
      </c>
      <c r="M55" s="92">
        <f>IF(ISBLANK(Výsledky!$AD$3),"",Výsledky!AD32)</f>
        <v>20</v>
      </c>
      <c r="N55" s="92">
        <f>IF(ISBLANK(Výsledky!$AK$3),"",Výsledky!AK32)</f>
        <v>20</v>
      </c>
      <c r="O55" s="92">
        <f>IF(ISBLANK(Výsledky!$AR$3),"",Výsledky!AR32)</f>
        <v>30</v>
      </c>
      <c r="P55" s="92">
        <f>IF(ISBLANK(Výsledky!$AY$3),"",Výsledky!AY32)</f>
        <v>0</v>
      </c>
      <c r="Q55" s="92">
        <f>IF(ISBLANK(Výsledky!$BF$3),"",Výsledky!BF32)</f>
        <v>0</v>
      </c>
      <c r="R55" s="92" t="str">
        <f>IF(ISBLANK(Výsledky!$BM$3),"",Výsledky!BM32)</f>
        <v/>
      </c>
      <c r="S55" s="92" t="str">
        <f>IF(ISBLANK(Výsledky!$BT$3),"",Výsledky!BT32)</f>
        <v>-</v>
      </c>
      <c r="T55" s="92" t="str">
        <f>IF(ISBLANK(Výsledky!$CA$3),"",Výsledky!CA32)</f>
        <v/>
      </c>
      <c r="U55" s="92">
        <f>IF(ISBLANK(Výsledky!$CH$3),"",Výsledky!CH32)</f>
        <v>0</v>
      </c>
      <c r="V55" s="92">
        <f>IF(ISBLANK(Výsledky!$CO$3),"",Výsledky!CO32)</f>
        <v>20</v>
      </c>
      <c r="W55" s="92" t="str">
        <f>IF(ISBLANK(Výsledky!$CV$3),"",Výsledky!CV32)</f>
        <v>-</v>
      </c>
      <c r="X55" s="92" t="str">
        <f>IF(ISBLANK(Výsledky!$DC$3),"",Výsledky!DC32)</f>
        <v>-</v>
      </c>
      <c r="Y55" s="92">
        <f>IF(ISBLANK(Výsledky!$DJ$3),"",Výsledky!DJ32)</f>
        <v>40</v>
      </c>
      <c r="Z55" s="92">
        <f>IF(ISBLANK(Výsledky!$DQ$3),"",Výsledky!DQ32)</f>
        <v>20</v>
      </c>
      <c r="AA55" s="92" t="str">
        <f>IF(ISBLANK(Výsledky!$DX$3),"",Výsledky!DX32)</f>
        <v>-</v>
      </c>
      <c r="AB55" s="92" t="str">
        <f>IF(ISBLANK(Výsledky!$EE$3),"",Výsledky!EE32)</f>
        <v/>
      </c>
      <c r="AC55" s="92" t="str">
        <f>IF(ISBLANK(Výsledky!$EL$3),"",Výsledky!EL32)</f>
        <v/>
      </c>
      <c r="AD55" s="92" t="str">
        <f>IF(ISBLANK(Výsledky!$ES$3),"",Výsledky!ES32)</f>
        <v/>
      </c>
      <c r="AE55" s="92" t="str">
        <f>IF(ISBLANK(Výsledky!$EZ$3),"",Výsledky!EZ32)</f>
        <v/>
      </c>
      <c r="AF55" s="92" t="str">
        <f>IF(ISBLANK(Výsledky!$FG$3),"",Výsledky!FG32)</f>
        <v/>
      </c>
      <c r="AG55" s="92" t="str">
        <f>IF(ISBLANK(Výsledky!$FN$3),"",Výsledky!FN32)</f>
        <v/>
      </c>
      <c r="AH55" s="92" t="str">
        <f>IF(ISBLANK(Výsledky!$FU$3),"",Výsledky!FU32)</f>
        <v/>
      </c>
      <c r="AI55" s="92" t="str">
        <f>IF(ISBLANK(Výsledky!$GB$3),"",Výsledky!GB32)</f>
        <v/>
      </c>
      <c r="AJ55" s="92" t="str">
        <f>IF(ISBLANK(Výsledky!$GI$3),"",Výsledky!GI32)</f>
        <v/>
      </c>
      <c r="AK55" s="92" t="str">
        <f>IF(ISBLANK(Výsledky!$GP$3),"",Výsledky!GP32)</f>
        <v/>
      </c>
      <c r="AL55" s="92" t="str">
        <f>IF(ISBLANK(Výsledky!$GW$3),"",Výsledky!GW32)</f>
        <v/>
      </c>
      <c r="AM55" s="92" t="str">
        <f>IF(ISBLANK(Výsledky!$HD$3),"",Výsledky!HD32)</f>
        <v/>
      </c>
      <c r="AN55" s="92" t="str">
        <f>IF(ISBLANK(Výsledky!$HK$3),"",Výsledky!HK32)</f>
        <v/>
      </c>
      <c r="AO55" s="92" t="str">
        <f>IF(ISBLANK(Výsledky!$HR$3),"",Výsledky!HR32)</f>
        <v/>
      </c>
      <c r="AP55" s="92" t="str">
        <f>IF(ISBLANK(Výsledky!$HY$3),"",Výsledky!HY32)</f>
        <v/>
      </c>
      <c r="AQ55" s="92" t="str">
        <f>IF(ISBLANK(Výsledky!$IF$3),"",Výsledky!IF32)</f>
        <v/>
      </c>
      <c r="AR55" s="92" t="str">
        <f>IF(ISBLANK(Výsledky!$IM$3),"",Výsledky!IM32)</f>
        <v/>
      </c>
      <c r="AS55" s="92" t="str">
        <f>IF(ISBLANK(Výsledky!$IT$3),"",Výsledky!IT32)</f>
        <v/>
      </c>
      <c r="AT55" s="92" t="str">
        <f>IF(ISBLANK(Výsledky!$JA$3),"",Výsledky!JA32)</f>
        <v/>
      </c>
      <c r="AU55" s="92" t="str">
        <f>IF(ISBLANK(Výsledky!$JH$3),"",Výsledky!JH32)</f>
        <v/>
      </c>
      <c r="AV55" s="92" t="str">
        <f>IF(ISBLANK(Výsledky!$JO$3),"",Výsledky!JO32)</f>
        <v/>
      </c>
      <c r="AW55" s="92" t="str">
        <f>IF(ISBLANK(Výsledky!$JV$3),"",Výsledky!JV32)</f>
        <v/>
      </c>
      <c r="AX55" s="92" t="str">
        <f>IF(ISBLANK(Výsledky!$KC$3),"",Výsledky!KC32)</f>
        <v/>
      </c>
      <c r="AY55" s="92" t="str">
        <f>IF(ISBLANK(Výsledky!$KJ$3),"",Výsledky!KJ32)</f>
        <v/>
      </c>
      <c r="AZ55" s="92" t="str">
        <f>IF(ISBLANK(Výsledky!$KQ$3),"",Výsledky!KQ32)</f>
        <v/>
      </c>
      <c r="BA55" s="92" t="str">
        <f>IF(ISBLANK(Výsledky!$KX$3),"",Výsledky!KX32)</f>
        <v/>
      </c>
      <c r="BB55" s="92" t="str">
        <f>IF(ISBLANK(Výsledky!$LE$3),"",Výsledky!LE32)</f>
        <v/>
      </c>
      <c r="BC55" s="92" t="str">
        <f>IF(ISBLANK(Výsledky!$LL$3),"",Výsledky!LL32)</f>
        <v/>
      </c>
      <c r="BD55" s="92" t="str">
        <f>IF(ISBLANK(Výsledky!$LS$3),"",Výsledky!LS32)</f>
        <v/>
      </c>
      <c r="BE55" s="92" t="str">
        <f>IF(ISBLANK(Výsledky!$LZ$3),"",Výsledky!LZ32)</f>
        <v/>
      </c>
      <c r="BF55" s="92" t="str">
        <f>IF(ISBLANK(Výsledky!$MG$3),"",Výsledky!MG32)</f>
        <v/>
      </c>
      <c r="BG55" s="92" t="str">
        <f>IF(ISBLANK(Výsledky!$MN$3),"",Výsledky!MN32)</f>
        <v/>
      </c>
      <c r="BH55" s="92" t="str">
        <f>IF(ISBLANK(Výsledky!$MU$3),"",Výsledky!MU32)</f>
        <v/>
      </c>
      <c r="BI55" s="92" t="str">
        <f>IF(ISBLANK(Výsledky!$NB$3),"",Výsledky!NB32)</f>
        <v/>
      </c>
      <c r="BJ55" s="92" t="str">
        <f>IF(ISBLANK(Výsledky!$NI$3),"",Výsledky!NI32)</f>
        <v/>
      </c>
      <c r="BK55" s="92" t="str">
        <f>IF(ISBLANK(Výsledky!$NP$3),"",Výsledky!NP32)</f>
        <v/>
      </c>
      <c r="BL55" s="92" t="str">
        <f>IF(ISBLANK(Výsledky!$NW$3),"",Výsledky!NW32)</f>
        <v/>
      </c>
      <c r="BM55" s="92" t="str">
        <f>IF(ISBLANK(Výsledky!$OD$3),"",Výsledky!OD32)</f>
        <v/>
      </c>
      <c r="BN55" s="92" t="str">
        <f>IF(ISBLANK(Výsledky!$OK$3),"",Výsledky!OK32)</f>
        <v/>
      </c>
      <c r="BO55" s="92" t="str">
        <f>IF(ISBLANK(Výsledky!$OR$3),"",Výsledky!OR32)</f>
        <v/>
      </c>
      <c r="BP55" s="92" t="str">
        <f>IF(ISBLANK(Výsledky!$OY$3),"",Výsledky!OY32)</f>
        <v/>
      </c>
      <c r="BQ55" s="92" t="str">
        <f>IF(ISBLANK(Výsledky!$PF$3),"",Výsledky!PF32)</f>
        <v/>
      </c>
      <c r="BR55" s="92" t="str">
        <f>IF(ISBLANK(Výsledky!$PM$3),"",Výsledky!PM32)</f>
        <v/>
      </c>
      <c r="BS55" s="92" t="str">
        <f>IF(ISBLANK(Výsledky!$PT$3),"",Výsledky!PT32)</f>
        <v/>
      </c>
      <c r="BT55" s="92" t="str">
        <f>IF(ISBLANK(Výsledky!$QA$3),"",Výsledky!QA32)</f>
        <v/>
      </c>
      <c r="BU55" s="96" t="str">
        <f>IF(ISBLANK(Výsledky!$QH$3),"",Výsledky!QH32)</f>
        <v/>
      </c>
      <c r="BV55" s="8"/>
      <c r="BW55" s="11"/>
      <c r="BX55" s="12" t="str">
        <f>IF(Tipy!B58="","",Tipy!B58)</f>
        <v>Peter Čička</v>
      </c>
      <c r="BY55" s="10">
        <f t="shared" si="1"/>
        <v>8</v>
      </c>
      <c r="BZ55" s="10">
        <f t="shared" si="2"/>
        <v>10</v>
      </c>
      <c r="CA55" s="10">
        <f t="shared" si="3"/>
        <v>13</v>
      </c>
      <c r="CB55" s="10">
        <f t="shared" si="4"/>
        <v>10</v>
      </c>
      <c r="CC55" s="10">
        <f t="shared" si="5"/>
        <v>14</v>
      </c>
      <c r="CD55" s="10">
        <f t="shared" si="6"/>
        <v>10</v>
      </c>
      <c r="CE55" s="10">
        <f t="shared" si="7"/>
        <v>12</v>
      </c>
      <c r="CF55" s="10">
        <f t="shared" si="8"/>
        <v>8</v>
      </c>
      <c r="CG55" s="10" t="e">
        <f t="shared" si="9"/>
        <v>#N/A</v>
      </c>
      <c r="CH55" s="10" t="e">
        <f t="shared" si="10"/>
        <v>#N/A</v>
      </c>
      <c r="CI55" s="10" t="e">
        <f t="shared" si="11"/>
        <v>#N/A</v>
      </c>
      <c r="CJ55" s="10" t="e">
        <f t="shared" si="12"/>
        <v>#N/A</v>
      </c>
      <c r="CK55" s="10" t="e">
        <f t="shared" si="13"/>
        <v>#N/A</v>
      </c>
      <c r="CL55" s="10" t="e">
        <f t="shared" si="14"/>
        <v>#N/A</v>
      </c>
      <c r="CM55" s="10" t="e">
        <f t="shared" si="15"/>
        <v>#N/A</v>
      </c>
      <c r="CN55" s="10" t="e">
        <f t="shared" si="16"/>
        <v>#N/A</v>
      </c>
      <c r="CO55" s="10" t="e">
        <f t="shared" si="17"/>
        <v>#N/A</v>
      </c>
      <c r="CP55" s="10" t="e">
        <f t="shared" si="18"/>
        <v>#N/A</v>
      </c>
      <c r="CQ55" s="10" t="e">
        <f t="shared" si="19"/>
        <v>#N/A</v>
      </c>
      <c r="CR55" s="10" t="e">
        <f t="shared" si="20"/>
        <v>#N/A</v>
      </c>
      <c r="CS55" s="10" t="e">
        <f t="shared" si="21"/>
        <v>#N/A</v>
      </c>
      <c r="CT55" s="10" t="e">
        <f t="shared" si="22"/>
        <v>#N/A</v>
      </c>
      <c r="CU55" s="10" t="e">
        <f t="shared" si="23"/>
        <v>#N/A</v>
      </c>
      <c r="CV55" s="10" t="e">
        <f t="shared" si="24"/>
        <v>#N/A</v>
      </c>
      <c r="CW55" s="10" t="e">
        <f t="shared" si="25"/>
        <v>#N/A</v>
      </c>
      <c r="CX55" s="10" t="e">
        <f t="shared" si="26"/>
        <v>#N/A</v>
      </c>
      <c r="CY55" s="10" t="e">
        <f t="shared" si="27"/>
        <v>#N/A</v>
      </c>
      <c r="CZ55" s="10" t="e">
        <f t="shared" si="28"/>
        <v>#N/A</v>
      </c>
      <c r="DA55" s="10" t="e">
        <f t="shared" si="29"/>
        <v>#N/A</v>
      </c>
      <c r="DB55" s="10" t="e">
        <f t="shared" si="30"/>
        <v>#N/A</v>
      </c>
      <c r="DC55" s="10" t="e">
        <f t="shared" si="31"/>
        <v>#N/A</v>
      </c>
      <c r="DD55" s="10" t="e">
        <f t="shared" si="32"/>
        <v>#N/A</v>
      </c>
      <c r="DE55" s="10" t="e">
        <f t="shared" si="33"/>
        <v>#N/A</v>
      </c>
      <c r="DF55" s="10" t="e">
        <f t="shared" si="34"/>
        <v>#N/A</v>
      </c>
      <c r="DG55" s="10" t="e">
        <f t="shared" si="35"/>
        <v>#N/A</v>
      </c>
      <c r="DH55" s="10" t="e">
        <f t="shared" si="36"/>
        <v>#N/A</v>
      </c>
      <c r="DI55" s="10" t="e">
        <f t="shared" si="37"/>
        <v>#N/A</v>
      </c>
      <c r="DJ55" s="10" t="e">
        <f t="shared" si="38"/>
        <v>#N/A</v>
      </c>
      <c r="DK55" s="10" t="e">
        <f t="shared" si="39"/>
        <v>#N/A</v>
      </c>
      <c r="DL55" s="10" t="e">
        <f t="shared" si="40"/>
        <v>#N/A</v>
      </c>
      <c r="DM55" s="10" t="e">
        <f t="shared" si="41"/>
        <v>#N/A</v>
      </c>
      <c r="DN55" s="10" t="e">
        <f t="shared" si="42"/>
        <v>#N/A</v>
      </c>
      <c r="DO55" s="10" t="e">
        <f t="shared" si="43"/>
        <v>#N/A</v>
      </c>
      <c r="DP55" s="10" t="e">
        <f t="shared" si="44"/>
        <v>#N/A</v>
      </c>
      <c r="DQ55" s="10" t="e">
        <f t="shared" si="45"/>
        <v>#N/A</v>
      </c>
      <c r="DR55" s="10" t="e">
        <f t="shared" si="46"/>
        <v>#N/A</v>
      </c>
      <c r="DS55" s="10" t="e">
        <f t="shared" si="47"/>
        <v>#N/A</v>
      </c>
      <c r="DT55" s="10" t="e">
        <f t="shared" si="48"/>
        <v>#N/A</v>
      </c>
      <c r="DU55" s="10" t="e">
        <f t="shared" si="49"/>
        <v>#N/A</v>
      </c>
      <c r="DV55" s="10" t="e">
        <f t="shared" si="50"/>
        <v>#N/A</v>
      </c>
      <c r="DW55" s="10" t="e">
        <f t="shared" si="51"/>
        <v>#N/A</v>
      </c>
      <c r="DX55" s="10" t="e">
        <f t="shared" si="52"/>
        <v>#N/A</v>
      </c>
      <c r="DY55" s="10" t="e">
        <f t="shared" si="53"/>
        <v>#N/A</v>
      </c>
      <c r="DZ55" s="10" t="e">
        <f t="shared" si="54"/>
        <v>#N/A</v>
      </c>
      <c r="EA55" s="10" t="e">
        <f t="shared" si="55"/>
        <v>#N/A</v>
      </c>
      <c r="EB55" s="10" t="e">
        <f t="shared" si="56"/>
        <v>#N/A</v>
      </c>
      <c r="EC55" s="10" t="e">
        <f t="shared" si="57"/>
        <v>#N/A</v>
      </c>
      <c r="ED55" s="10" t="e">
        <f t="shared" si="58"/>
        <v>#N/A</v>
      </c>
      <c r="EE55" s="10" t="e">
        <f t="shared" si="59"/>
        <v>#N/A</v>
      </c>
      <c r="EF55" s="10" t="e">
        <f t="shared" si="60"/>
        <v>#N/A</v>
      </c>
      <c r="EG55" s="10" t="e">
        <f t="shared" si="61"/>
        <v>#N/A</v>
      </c>
      <c r="EH55" s="10" t="e">
        <f t="shared" si="62"/>
        <v>#N/A</v>
      </c>
      <c r="EI55" s="10" t="e">
        <f t="shared" si="63"/>
        <v>#N/A</v>
      </c>
      <c r="EJ55" s="10" t="e">
        <f t="shared" si="64"/>
        <v>#N/A</v>
      </c>
    </row>
    <row r="56" spans="1:140" ht="15" x14ac:dyDescent="0.2">
      <c r="A56" s="1"/>
      <c r="B56" s="118" t="s">
        <v>146</v>
      </c>
      <c r="C56" s="114">
        <f>Tipy!A43</f>
        <v>37</v>
      </c>
      <c r="D56" s="109" t="str">
        <f>IF(Tipy!B43="","",Tipy!B43)</f>
        <v>Marekh8</v>
      </c>
      <c r="E56" s="110">
        <f t="shared" si="65"/>
        <v>210</v>
      </c>
      <c r="F56" s="105">
        <f>IF(ISBLANK(Výsledky!$I$3),"-",SUM(K56:P56,R56,T56:U56,W56,Y56:AA56,AC56,AE56,AG56,AI56:AK56,AN56:AO56,AS56:AT56,AV56:AW56,AZ56,BB56:BC56,BE56:BF56,BH56,BJ56,BL56:BN56,BP56,BR56:BS56))</f>
        <v>80</v>
      </c>
      <c r="G56" s="90">
        <f>IF(ISBLANK(Výsledky!$BF$3),"-",SUM(Q56,V56,X56,S56,AB56,AD56,AU56,BA56,BG56,BI56,BO56,BQ56,BU56))</f>
        <v>50</v>
      </c>
      <c r="H56" s="90" t="str">
        <f>IF(ISBLANK(Výsledky!$FG$3),"-",SUM(AF56,AH56,AM56,AP56,AR56,AX56))</f>
        <v>-</v>
      </c>
      <c r="I56" s="93" t="str">
        <f>IF(ISBLANK(Výsledky!$GW$3),"-",SUM(AL56,AQ56,AY56,BD56,BK56,BT56))</f>
        <v>-</v>
      </c>
      <c r="J56" s="95">
        <f>IF(ISBLANK(Výsledky!$I$3),"",Výsledky!I49)</f>
        <v>80</v>
      </c>
      <c r="K56" s="92">
        <f>IF(ISBLANK(Výsledky!$P$3),"",Výsledky!P49)</f>
        <v>10</v>
      </c>
      <c r="L56" s="92">
        <f>IF(ISBLANK(Výsledky!$W$3),"",Výsledky!W49)</f>
        <v>0</v>
      </c>
      <c r="M56" s="92">
        <f>IF(ISBLANK(Výsledky!$AD$3),"",Výsledky!AD49)</f>
        <v>0</v>
      </c>
      <c r="N56" s="92">
        <f>IF(ISBLANK(Výsledky!$AK$3),"",Výsledky!AK49)</f>
        <v>40</v>
      </c>
      <c r="O56" s="92">
        <f>IF(ISBLANK(Výsledky!$AR$3),"",Výsledky!AR49)</f>
        <v>30</v>
      </c>
      <c r="P56" s="92">
        <f>IF(ISBLANK(Výsledky!$AY$3),"",Výsledky!AY49)</f>
        <v>0</v>
      </c>
      <c r="Q56" s="92">
        <f>IF(ISBLANK(Výsledky!$BF$3),"",Výsledky!BF49)</f>
        <v>0</v>
      </c>
      <c r="R56" s="92" t="str">
        <f>IF(ISBLANK(Výsledky!$BM$3),"",Výsledky!BM49)</f>
        <v/>
      </c>
      <c r="S56" s="92">
        <f>IF(ISBLANK(Výsledky!$BT$3),"",Výsledky!BT49)</f>
        <v>50</v>
      </c>
      <c r="T56" s="92" t="str">
        <f>IF(ISBLANK(Výsledky!$CA$3),"",Výsledky!CA49)</f>
        <v/>
      </c>
      <c r="U56" s="92">
        <f>IF(ISBLANK(Výsledky!$CH$3),"",Výsledky!CH49)</f>
        <v>0</v>
      </c>
      <c r="V56" s="92" t="str">
        <f>IF(ISBLANK(Výsledky!$CO$3),"",Výsledky!CO49)</f>
        <v>-</v>
      </c>
      <c r="W56" s="92" t="str">
        <f>IF(ISBLANK(Výsledky!$CV$3),"",Výsledky!CV49)</f>
        <v>-</v>
      </c>
      <c r="X56" s="92" t="str">
        <f>IF(ISBLANK(Výsledky!$DC$3),"",Výsledky!DC49)</f>
        <v>-</v>
      </c>
      <c r="Y56" s="92" t="str">
        <f>IF(ISBLANK(Výsledky!$DJ$3),"",Výsledky!DJ49)</f>
        <v>-</v>
      </c>
      <c r="Z56" s="92" t="str">
        <f>IF(ISBLANK(Výsledky!$DQ$3),"",Výsledky!DQ49)</f>
        <v>-</v>
      </c>
      <c r="AA56" s="92" t="str">
        <f>IF(ISBLANK(Výsledky!$DX$3),"",Výsledky!DX49)</f>
        <v>-</v>
      </c>
      <c r="AB56" s="92" t="str">
        <f>IF(ISBLANK(Výsledky!$EE$3),"",Výsledky!EE49)</f>
        <v/>
      </c>
      <c r="AC56" s="92" t="str">
        <f>IF(ISBLANK(Výsledky!$EL$3),"",Výsledky!EL49)</f>
        <v/>
      </c>
      <c r="AD56" s="92" t="str">
        <f>IF(ISBLANK(Výsledky!$ES$3),"",Výsledky!ES49)</f>
        <v/>
      </c>
      <c r="AE56" s="92" t="str">
        <f>IF(ISBLANK(Výsledky!$EZ$3),"",Výsledky!EZ49)</f>
        <v/>
      </c>
      <c r="AF56" s="92" t="str">
        <f>IF(ISBLANK(Výsledky!$FG$3),"",Výsledky!FG49)</f>
        <v/>
      </c>
      <c r="AG56" s="92" t="str">
        <f>IF(ISBLANK(Výsledky!$FN$3),"",Výsledky!FN49)</f>
        <v/>
      </c>
      <c r="AH56" s="92" t="str">
        <f>IF(ISBLANK(Výsledky!$FU$3),"",Výsledky!FU49)</f>
        <v/>
      </c>
      <c r="AI56" s="92" t="str">
        <f>IF(ISBLANK(Výsledky!$GB$3),"",Výsledky!GB49)</f>
        <v/>
      </c>
      <c r="AJ56" s="92" t="str">
        <f>IF(ISBLANK(Výsledky!$GI$3),"",Výsledky!GI49)</f>
        <v/>
      </c>
      <c r="AK56" s="92" t="str">
        <f>IF(ISBLANK(Výsledky!$GP$3),"",Výsledky!GP49)</f>
        <v/>
      </c>
      <c r="AL56" s="92" t="str">
        <f>IF(ISBLANK(Výsledky!$GW$3),"",Výsledky!GW49)</f>
        <v/>
      </c>
      <c r="AM56" s="92" t="str">
        <f>IF(ISBLANK(Výsledky!$HD$3),"",Výsledky!HD49)</f>
        <v/>
      </c>
      <c r="AN56" s="92" t="str">
        <f>IF(ISBLANK(Výsledky!$HK$3),"",Výsledky!HK49)</f>
        <v/>
      </c>
      <c r="AO56" s="92" t="str">
        <f>IF(ISBLANK(Výsledky!$HR$3),"",Výsledky!HR49)</f>
        <v/>
      </c>
      <c r="AP56" s="92" t="str">
        <f>IF(ISBLANK(Výsledky!$HY$3),"",Výsledky!HY49)</f>
        <v/>
      </c>
      <c r="AQ56" s="92" t="str">
        <f>IF(ISBLANK(Výsledky!$IF$3),"",Výsledky!IF49)</f>
        <v/>
      </c>
      <c r="AR56" s="92" t="str">
        <f>IF(ISBLANK(Výsledky!$IM$3),"",Výsledky!IM49)</f>
        <v/>
      </c>
      <c r="AS56" s="92" t="str">
        <f>IF(ISBLANK(Výsledky!$IT$3),"",Výsledky!IT49)</f>
        <v/>
      </c>
      <c r="AT56" s="92" t="str">
        <f>IF(ISBLANK(Výsledky!$JA$3),"",Výsledky!JA49)</f>
        <v/>
      </c>
      <c r="AU56" s="92" t="str">
        <f>IF(ISBLANK(Výsledky!$JH$3),"",Výsledky!JH49)</f>
        <v/>
      </c>
      <c r="AV56" s="92" t="str">
        <f>IF(ISBLANK(Výsledky!$JO$3),"",Výsledky!JO49)</f>
        <v/>
      </c>
      <c r="AW56" s="92" t="str">
        <f>IF(ISBLANK(Výsledky!$JV$3),"",Výsledky!JV49)</f>
        <v/>
      </c>
      <c r="AX56" s="92" t="str">
        <f>IF(ISBLANK(Výsledky!$KC$3),"",Výsledky!KC49)</f>
        <v/>
      </c>
      <c r="AY56" s="92" t="str">
        <f>IF(ISBLANK(Výsledky!$KJ$3),"",Výsledky!KJ49)</f>
        <v/>
      </c>
      <c r="AZ56" s="92" t="str">
        <f>IF(ISBLANK(Výsledky!$KQ$3),"",Výsledky!KQ49)</f>
        <v/>
      </c>
      <c r="BA56" s="92" t="str">
        <f>IF(ISBLANK(Výsledky!$KX$3),"",Výsledky!KX49)</f>
        <v/>
      </c>
      <c r="BB56" s="92" t="str">
        <f>IF(ISBLANK(Výsledky!$LE$3),"",Výsledky!LE49)</f>
        <v/>
      </c>
      <c r="BC56" s="92" t="str">
        <f>IF(ISBLANK(Výsledky!$LL$3),"",Výsledky!LL49)</f>
        <v/>
      </c>
      <c r="BD56" s="92" t="str">
        <f>IF(ISBLANK(Výsledky!$LS$3),"",Výsledky!LS49)</f>
        <v/>
      </c>
      <c r="BE56" s="92" t="str">
        <f>IF(ISBLANK(Výsledky!$LZ$3),"",Výsledky!LZ49)</f>
        <v/>
      </c>
      <c r="BF56" s="92" t="str">
        <f>IF(ISBLANK(Výsledky!$MG$3),"",Výsledky!MG49)</f>
        <v/>
      </c>
      <c r="BG56" s="92" t="str">
        <f>IF(ISBLANK(Výsledky!$MN$3),"",Výsledky!MN49)</f>
        <v/>
      </c>
      <c r="BH56" s="92" t="str">
        <f>IF(ISBLANK(Výsledky!$MU$3),"",Výsledky!MU49)</f>
        <v/>
      </c>
      <c r="BI56" s="92" t="str">
        <f>IF(ISBLANK(Výsledky!$NB$3),"",Výsledky!NB49)</f>
        <v/>
      </c>
      <c r="BJ56" s="92" t="str">
        <f>IF(ISBLANK(Výsledky!$NI$3),"",Výsledky!NI49)</f>
        <v/>
      </c>
      <c r="BK56" s="92" t="str">
        <f>IF(ISBLANK(Výsledky!$NP$3),"",Výsledky!NP49)</f>
        <v/>
      </c>
      <c r="BL56" s="92" t="str">
        <f>IF(ISBLANK(Výsledky!$NW$3),"",Výsledky!NW49)</f>
        <v/>
      </c>
      <c r="BM56" s="92" t="str">
        <f>IF(ISBLANK(Výsledky!$OD$3),"",Výsledky!OD49)</f>
        <v/>
      </c>
      <c r="BN56" s="92" t="str">
        <f>IF(ISBLANK(Výsledky!$OK$3),"",Výsledky!OK49)</f>
        <v/>
      </c>
      <c r="BO56" s="92" t="str">
        <f>IF(ISBLANK(Výsledky!$OR$3),"",Výsledky!OR49)</f>
        <v/>
      </c>
      <c r="BP56" s="92" t="str">
        <f>IF(ISBLANK(Výsledky!$OY$3),"",Výsledky!OY49)</f>
        <v/>
      </c>
      <c r="BQ56" s="92" t="str">
        <f>IF(ISBLANK(Výsledky!$PF$3),"",Výsledky!PF49)</f>
        <v/>
      </c>
      <c r="BR56" s="92" t="str">
        <f>IF(ISBLANK(Výsledky!$PM$3),"",Výsledky!PM49)</f>
        <v/>
      </c>
      <c r="BS56" s="92" t="str">
        <f>IF(ISBLANK(Výsledky!$PT$3),"",Výsledky!PT49)</f>
        <v/>
      </c>
      <c r="BT56" s="92" t="str">
        <f>IF(ISBLANK(Výsledky!$QA$3),"",Výsledky!QA49)</f>
        <v/>
      </c>
      <c r="BU56" s="96" t="str">
        <f>IF(ISBLANK(Výsledky!$QH$3),"",Výsledky!QH49)</f>
        <v/>
      </c>
      <c r="BV56" s="8"/>
      <c r="BW56" s="11"/>
      <c r="BX56" s="12" t="str">
        <f>IF(Tipy!B59="","",Tipy!B59)</f>
        <v>petro fonka</v>
      </c>
      <c r="BY56" s="10">
        <f t="shared" si="1"/>
        <v>45</v>
      </c>
      <c r="BZ56" s="10">
        <f t="shared" si="2"/>
        <v>64</v>
      </c>
      <c r="CA56" s="10">
        <f t="shared" si="3"/>
        <v>65</v>
      </c>
      <c r="CB56" s="10">
        <f t="shared" si="4"/>
        <v>58</v>
      </c>
      <c r="CC56" s="10">
        <f t="shared" si="5"/>
        <v>29</v>
      </c>
      <c r="CD56" s="10">
        <f t="shared" si="6"/>
        <v>39</v>
      </c>
      <c r="CE56" s="10">
        <f t="shared" si="7"/>
        <v>39</v>
      </c>
      <c r="CF56" s="10">
        <f t="shared" si="8"/>
        <v>41</v>
      </c>
      <c r="CG56" s="10" t="e">
        <f t="shared" si="9"/>
        <v>#N/A</v>
      </c>
      <c r="CH56" s="10" t="e">
        <f t="shared" si="10"/>
        <v>#N/A</v>
      </c>
      <c r="CI56" s="10" t="e">
        <f t="shared" si="11"/>
        <v>#N/A</v>
      </c>
      <c r="CJ56" s="10" t="e">
        <f t="shared" si="12"/>
        <v>#N/A</v>
      </c>
      <c r="CK56" s="10" t="e">
        <f t="shared" si="13"/>
        <v>#N/A</v>
      </c>
      <c r="CL56" s="10" t="e">
        <f t="shared" si="14"/>
        <v>#N/A</v>
      </c>
      <c r="CM56" s="10" t="e">
        <f t="shared" si="15"/>
        <v>#N/A</v>
      </c>
      <c r="CN56" s="10" t="e">
        <f t="shared" si="16"/>
        <v>#N/A</v>
      </c>
      <c r="CO56" s="10" t="e">
        <f t="shared" si="17"/>
        <v>#N/A</v>
      </c>
      <c r="CP56" s="10" t="e">
        <f t="shared" si="18"/>
        <v>#N/A</v>
      </c>
      <c r="CQ56" s="10" t="e">
        <f t="shared" si="19"/>
        <v>#N/A</v>
      </c>
      <c r="CR56" s="10" t="e">
        <f t="shared" si="20"/>
        <v>#N/A</v>
      </c>
      <c r="CS56" s="10" t="e">
        <f t="shared" si="21"/>
        <v>#N/A</v>
      </c>
      <c r="CT56" s="10" t="e">
        <f t="shared" si="22"/>
        <v>#N/A</v>
      </c>
      <c r="CU56" s="10" t="e">
        <f t="shared" si="23"/>
        <v>#N/A</v>
      </c>
      <c r="CV56" s="10" t="e">
        <f t="shared" si="24"/>
        <v>#N/A</v>
      </c>
      <c r="CW56" s="10" t="e">
        <f t="shared" si="25"/>
        <v>#N/A</v>
      </c>
      <c r="CX56" s="10" t="e">
        <f t="shared" si="26"/>
        <v>#N/A</v>
      </c>
      <c r="CY56" s="10" t="e">
        <f t="shared" si="27"/>
        <v>#N/A</v>
      </c>
      <c r="CZ56" s="10" t="e">
        <f t="shared" si="28"/>
        <v>#N/A</v>
      </c>
      <c r="DA56" s="10" t="e">
        <f t="shared" si="29"/>
        <v>#N/A</v>
      </c>
      <c r="DB56" s="10" t="e">
        <f t="shared" si="30"/>
        <v>#N/A</v>
      </c>
      <c r="DC56" s="10" t="e">
        <f t="shared" si="31"/>
        <v>#N/A</v>
      </c>
      <c r="DD56" s="10" t="e">
        <f t="shared" si="32"/>
        <v>#N/A</v>
      </c>
      <c r="DE56" s="10" t="e">
        <f t="shared" si="33"/>
        <v>#N/A</v>
      </c>
      <c r="DF56" s="10" t="e">
        <f t="shared" si="34"/>
        <v>#N/A</v>
      </c>
      <c r="DG56" s="10" t="e">
        <f t="shared" si="35"/>
        <v>#N/A</v>
      </c>
      <c r="DH56" s="10" t="e">
        <f t="shared" si="36"/>
        <v>#N/A</v>
      </c>
      <c r="DI56" s="10" t="e">
        <f t="shared" si="37"/>
        <v>#N/A</v>
      </c>
      <c r="DJ56" s="10" t="e">
        <f t="shared" si="38"/>
        <v>#N/A</v>
      </c>
      <c r="DK56" s="10" t="e">
        <f t="shared" si="39"/>
        <v>#N/A</v>
      </c>
      <c r="DL56" s="10" t="e">
        <f t="shared" si="40"/>
        <v>#N/A</v>
      </c>
      <c r="DM56" s="10" t="e">
        <f t="shared" si="41"/>
        <v>#N/A</v>
      </c>
      <c r="DN56" s="10" t="e">
        <f t="shared" si="42"/>
        <v>#N/A</v>
      </c>
      <c r="DO56" s="10" t="e">
        <f t="shared" si="43"/>
        <v>#N/A</v>
      </c>
      <c r="DP56" s="10" t="e">
        <f t="shared" si="44"/>
        <v>#N/A</v>
      </c>
      <c r="DQ56" s="10" t="e">
        <f t="shared" si="45"/>
        <v>#N/A</v>
      </c>
      <c r="DR56" s="10" t="e">
        <f t="shared" si="46"/>
        <v>#N/A</v>
      </c>
      <c r="DS56" s="10" t="e">
        <f t="shared" si="47"/>
        <v>#N/A</v>
      </c>
      <c r="DT56" s="10" t="e">
        <f t="shared" si="48"/>
        <v>#N/A</v>
      </c>
      <c r="DU56" s="10" t="e">
        <f t="shared" si="49"/>
        <v>#N/A</v>
      </c>
      <c r="DV56" s="10" t="e">
        <f t="shared" si="50"/>
        <v>#N/A</v>
      </c>
      <c r="DW56" s="10" t="e">
        <f t="shared" si="51"/>
        <v>#N/A</v>
      </c>
      <c r="DX56" s="10" t="e">
        <f t="shared" si="52"/>
        <v>#N/A</v>
      </c>
      <c r="DY56" s="10" t="e">
        <f t="shared" si="53"/>
        <v>#N/A</v>
      </c>
      <c r="DZ56" s="10" t="e">
        <f t="shared" si="54"/>
        <v>#N/A</v>
      </c>
      <c r="EA56" s="10" t="e">
        <f t="shared" si="55"/>
        <v>#N/A</v>
      </c>
      <c r="EB56" s="10" t="e">
        <f t="shared" si="56"/>
        <v>#N/A</v>
      </c>
      <c r="EC56" s="10" t="e">
        <f t="shared" si="57"/>
        <v>#N/A</v>
      </c>
      <c r="ED56" s="10" t="e">
        <f t="shared" si="58"/>
        <v>#N/A</v>
      </c>
      <c r="EE56" s="10" t="e">
        <f t="shared" si="59"/>
        <v>#N/A</v>
      </c>
      <c r="EF56" s="10" t="e">
        <f t="shared" si="60"/>
        <v>#N/A</v>
      </c>
      <c r="EG56" s="10" t="e">
        <f t="shared" si="61"/>
        <v>#N/A</v>
      </c>
      <c r="EH56" s="10" t="e">
        <f t="shared" si="62"/>
        <v>#N/A</v>
      </c>
      <c r="EI56" s="10" t="e">
        <f t="shared" si="63"/>
        <v>#N/A</v>
      </c>
      <c r="EJ56" s="10" t="e">
        <f t="shared" si="64"/>
        <v>#N/A</v>
      </c>
    </row>
    <row r="57" spans="1:140" ht="15" x14ac:dyDescent="0.2">
      <c r="A57" s="1"/>
      <c r="B57" s="118" t="s">
        <v>147</v>
      </c>
      <c r="C57" s="114">
        <f>Tipy!A45</f>
        <v>66</v>
      </c>
      <c r="D57" s="109" t="str">
        <f>IF(Tipy!B45="","",Tipy!B45)</f>
        <v>MaroLFC</v>
      </c>
      <c r="E57" s="110">
        <f t="shared" si="65"/>
        <v>210</v>
      </c>
      <c r="F57" s="105">
        <f>IF(ISBLANK(Výsledky!$I$3),"-",SUM(K57:P57,R57,T57:U57,W57,Y57:AA57,AC57,AE57,AG57,AI57:AK57,AN57:AO57,AS57:AT57,AV57:AW57,AZ57,BB57:BC57,BE57:BF57,BH57,BJ57,BL57:BN57,BP57,BR57:BS57))</f>
        <v>80</v>
      </c>
      <c r="G57" s="90">
        <f>IF(ISBLANK(Výsledky!$BF$3),"-",SUM(Q57,V57,X57,S57,AB57,AD57,AU57,BA57,BG57,BI57,BO57,BQ57,BU57))</f>
        <v>80</v>
      </c>
      <c r="H57" s="90" t="str">
        <f>IF(ISBLANK(Výsledky!$FG$3),"-",SUM(AF57,AH57,AM57,AP57,AR57,AX57))</f>
        <v>-</v>
      </c>
      <c r="I57" s="93" t="str">
        <f>IF(ISBLANK(Výsledky!$GW$3),"-",SUM(AL57,AQ57,AY57,BD57,BK57,BT57))</f>
        <v>-</v>
      </c>
      <c r="J57" s="95">
        <f>IF(ISBLANK(Výsledky!$I$3),"",Výsledky!I51)</f>
        <v>50</v>
      </c>
      <c r="K57" s="92" t="str">
        <f>IF(ISBLANK(Výsledky!$P$3),"",Výsledky!P51)</f>
        <v>-</v>
      </c>
      <c r="L57" s="92">
        <f>IF(ISBLANK(Výsledky!$W$3),"",Výsledky!W51)</f>
        <v>20</v>
      </c>
      <c r="M57" s="92">
        <f>IF(ISBLANK(Výsledky!$AD$3),"",Výsledky!AD51)</f>
        <v>10</v>
      </c>
      <c r="N57" s="92">
        <f>IF(ISBLANK(Výsledky!$AK$3),"",Výsledky!AK51)</f>
        <v>20</v>
      </c>
      <c r="O57" s="92">
        <f>IF(ISBLANK(Výsledky!$AR$3),"",Výsledky!AR51)</f>
        <v>30</v>
      </c>
      <c r="P57" s="92">
        <f>IF(ISBLANK(Výsledky!$AY$3),"",Výsledky!AY51)</f>
        <v>0</v>
      </c>
      <c r="Q57" s="92">
        <f>IF(ISBLANK(Výsledky!$BF$3),"",Výsledky!BF51)</f>
        <v>20</v>
      </c>
      <c r="R57" s="92" t="str">
        <f>IF(ISBLANK(Výsledky!$BM$3),"",Výsledky!BM51)</f>
        <v/>
      </c>
      <c r="S57" s="92">
        <f>IF(ISBLANK(Výsledky!$BT$3),"",Výsledky!BT51)</f>
        <v>60</v>
      </c>
      <c r="T57" s="92" t="str">
        <f>IF(ISBLANK(Výsledky!$CA$3),"",Výsledky!CA51)</f>
        <v/>
      </c>
      <c r="U57" s="92" t="str">
        <f>IF(ISBLANK(Výsledky!$CH$3),"",Výsledky!CH51)</f>
        <v>-</v>
      </c>
      <c r="V57" s="92" t="str">
        <f>IF(ISBLANK(Výsledky!$CO$3),"",Výsledky!CO51)</f>
        <v>-</v>
      </c>
      <c r="W57" s="92" t="str">
        <f>IF(ISBLANK(Výsledky!$CV$3),"",Výsledky!CV51)</f>
        <v>-</v>
      </c>
      <c r="X57" s="92" t="str">
        <f>IF(ISBLANK(Výsledky!$DC$3),"",Výsledky!DC51)</f>
        <v>-</v>
      </c>
      <c r="Y57" s="92" t="str">
        <f>IF(ISBLANK(Výsledky!$DJ$3),"",Výsledky!DJ51)</f>
        <v>-</v>
      </c>
      <c r="Z57" s="92" t="str">
        <f>IF(ISBLANK(Výsledky!$DQ$3),"",Výsledky!DQ51)</f>
        <v>-</v>
      </c>
      <c r="AA57" s="92" t="str">
        <f>IF(ISBLANK(Výsledky!$DX$3),"",Výsledky!DX51)</f>
        <v>-</v>
      </c>
      <c r="AB57" s="92" t="str">
        <f>IF(ISBLANK(Výsledky!$EE$3),"",Výsledky!EE51)</f>
        <v/>
      </c>
      <c r="AC57" s="92" t="str">
        <f>IF(ISBLANK(Výsledky!$EL$3),"",Výsledky!EL51)</f>
        <v/>
      </c>
      <c r="AD57" s="92" t="str">
        <f>IF(ISBLANK(Výsledky!$ES$3),"",Výsledky!ES51)</f>
        <v/>
      </c>
      <c r="AE57" s="92" t="str">
        <f>IF(ISBLANK(Výsledky!$EZ$3),"",Výsledky!EZ51)</f>
        <v/>
      </c>
      <c r="AF57" s="92" t="str">
        <f>IF(ISBLANK(Výsledky!$FG$3),"",Výsledky!FG51)</f>
        <v/>
      </c>
      <c r="AG57" s="92" t="str">
        <f>IF(ISBLANK(Výsledky!$FN$3),"",Výsledky!FN51)</f>
        <v/>
      </c>
      <c r="AH57" s="92" t="str">
        <f>IF(ISBLANK(Výsledky!$FU$3),"",Výsledky!FU51)</f>
        <v/>
      </c>
      <c r="AI57" s="92" t="str">
        <f>IF(ISBLANK(Výsledky!$GB$3),"",Výsledky!GB51)</f>
        <v/>
      </c>
      <c r="AJ57" s="92" t="str">
        <f>IF(ISBLANK(Výsledky!$GI$3),"",Výsledky!GI51)</f>
        <v/>
      </c>
      <c r="AK57" s="92" t="str">
        <f>IF(ISBLANK(Výsledky!$GP$3),"",Výsledky!GP51)</f>
        <v/>
      </c>
      <c r="AL57" s="92" t="str">
        <f>IF(ISBLANK(Výsledky!$GW$3),"",Výsledky!GW51)</f>
        <v/>
      </c>
      <c r="AM57" s="92" t="str">
        <f>IF(ISBLANK(Výsledky!$HD$3),"",Výsledky!HD51)</f>
        <v/>
      </c>
      <c r="AN57" s="92" t="str">
        <f>IF(ISBLANK(Výsledky!$HK$3),"",Výsledky!HK51)</f>
        <v/>
      </c>
      <c r="AO57" s="92" t="str">
        <f>IF(ISBLANK(Výsledky!$HR$3),"",Výsledky!HR51)</f>
        <v/>
      </c>
      <c r="AP57" s="92" t="str">
        <f>IF(ISBLANK(Výsledky!$HY$3),"",Výsledky!HY51)</f>
        <v/>
      </c>
      <c r="AQ57" s="92" t="str">
        <f>IF(ISBLANK(Výsledky!$IF$3),"",Výsledky!IF51)</f>
        <v/>
      </c>
      <c r="AR57" s="92" t="str">
        <f>IF(ISBLANK(Výsledky!$IM$3),"",Výsledky!IM51)</f>
        <v/>
      </c>
      <c r="AS57" s="92" t="str">
        <f>IF(ISBLANK(Výsledky!$IT$3),"",Výsledky!IT51)</f>
        <v/>
      </c>
      <c r="AT57" s="92" t="str">
        <f>IF(ISBLANK(Výsledky!$JA$3),"",Výsledky!JA51)</f>
        <v/>
      </c>
      <c r="AU57" s="92" t="str">
        <f>IF(ISBLANK(Výsledky!$JH$3),"",Výsledky!JH51)</f>
        <v/>
      </c>
      <c r="AV57" s="92" t="str">
        <f>IF(ISBLANK(Výsledky!$JO$3),"",Výsledky!JO51)</f>
        <v/>
      </c>
      <c r="AW57" s="92" t="str">
        <f>IF(ISBLANK(Výsledky!$JV$3),"",Výsledky!JV51)</f>
        <v/>
      </c>
      <c r="AX57" s="92" t="str">
        <f>IF(ISBLANK(Výsledky!$KC$3),"",Výsledky!KC51)</f>
        <v/>
      </c>
      <c r="AY57" s="92" t="str">
        <f>IF(ISBLANK(Výsledky!$KJ$3),"",Výsledky!KJ51)</f>
        <v/>
      </c>
      <c r="AZ57" s="92" t="str">
        <f>IF(ISBLANK(Výsledky!$KQ$3),"",Výsledky!KQ51)</f>
        <v/>
      </c>
      <c r="BA57" s="92" t="str">
        <f>IF(ISBLANK(Výsledky!$KX$3),"",Výsledky!KX51)</f>
        <v/>
      </c>
      <c r="BB57" s="92" t="str">
        <f>IF(ISBLANK(Výsledky!$LE$3),"",Výsledky!LE51)</f>
        <v/>
      </c>
      <c r="BC57" s="92" t="str">
        <f>IF(ISBLANK(Výsledky!$LL$3),"",Výsledky!LL51)</f>
        <v/>
      </c>
      <c r="BD57" s="92" t="str">
        <f>IF(ISBLANK(Výsledky!$LS$3),"",Výsledky!LS51)</f>
        <v/>
      </c>
      <c r="BE57" s="92" t="str">
        <f>IF(ISBLANK(Výsledky!$LZ$3),"",Výsledky!LZ51)</f>
        <v/>
      </c>
      <c r="BF57" s="92" t="str">
        <f>IF(ISBLANK(Výsledky!$MG$3),"",Výsledky!MG51)</f>
        <v/>
      </c>
      <c r="BG57" s="92" t="str">
        <f>IF(ISBLANK(Výsledky!$MN$3),"",Výsledky!MN51)</f>
        <v/>
      </c>
      <c r="BH57" s="92" t="str">
        <f>IF(ISBLANK(Výsledky!$MU$3),"",Výsledky!MU51)</f>
        <v/>
      </c>
      <c r="BI57" s="92" t="str">
        <f>IF(ISBLANK(Výsledky!$NB$3),"",Výsledky!NB51)</f>
        <v/>
      </c>
      <c r="BJ57" s="92" t="str">
        <f>IF(ISBLANK(Výsledky!$NI$3),"",Výsledky!NI51)</f>
        <v/>
      </c>
      <c r="BK57" s="92" t="str">
        <f>IF(ISBLANK(Výsledky!$NP$3),"",Výsledky!NP51)</f>
        <v/>
      </c>
      <c r="BL57" s="92" t="str">
        <f>IF(ISBLANK(Výsledky!$NW$3),"",Výsledky!NW51)</f>
        <v/>
      </c>
      <c r="BM57" s="92" t="str">
        <f>IF(ISBLANK(Výsledky!$OD$3),"",Výsledky!OD51)</f>
        <v/>
      </c>
      <c r="BN57" s="92" t="str">
        <f>IF(ISBLANK(Výsledky!$OK$3),"",Výsledky!OK51)</f>
        <v/>
      </c>
      <c r="BO57" s="92" t="str">
        <f>IF(ISBLANK(Výsledky!$OR$3),"",Výsledky!OR51)</f>
        <v/>
      </c>
      <c r="BP57" s="92" t="str">
        <f>IF(ISBLANK(Výsledky!$OY$3),"",Výsledky!OY51)</f>
        <v/>
      </c>
      <c r="BQ57" s="92" t="str">
        <f>IF(ISBLANK(Výsledky!$PF$3),"",Výsledky!PF51)</f>
        <v/>
      </c>
      <c r="BR57" s="92" t="str">
        <f>IF(ISBLANK(Výsledky!$PM$3),"",Výsledky!PM51)</f>
        <v/>
      </c>
      <c r="BS57" s="92" t="str">
        <f>IF(ISBLANK(Výsledky!$PT$3),"",Výsledky!PT51)</f>
        <v/>
      </c>
      <c r="BT57" s="92" t="str">
        <f>IF(ISBLANK(Výsledky!$QA$3),"",Výsledky!QA51)</f>
        <v/>
      </c>
      <c r="BU57" s="96" t="str">
        <f>IF(ISBLANK(Výsledky!$QH$3),"",Výsledky!QH51)</f>
        <v/>
      </c>
      <c r="BV57" s="8"/>
      <c r="BW57" s="11"/>
      <c r="BX57" s="12" t="str">
        <f>IF(Tipy!B60="","",Tipy!B60)</f>
        <v>Pikain</v>
      </c>
      <c r="BY57" s="10">
        <f t="shared" si="1"/>
        <v>3</v>
      </c>
      <c r="BZ57" s="10">
        <f t="shared" si="2"/>
        <v>4</v>
      </c>
      <c r="CA57" s="10">
        <f t="shared" si="3"/>
        <v>4</v>
      </c>
      <c r="CB57" s="10">
        <f t="shared" si="4"/>
        <v>3</v>
      </c>
      <c r="CC57" s="10">
        <f t="shared" si="5"/>
        <v>2</v>
      </c>
      <c r="CD57" s="10">
        <f t="shared" si="6"/>
        <v>5</v>
      </c>
      <c r="CE57" s="10">
        <f t="shared" si="7"/>
        <v>5</v>
      </c>
      <c r="CF57" s="10">
        <f t="shared" si="8"/>
        <v>5</v>
      </c>
      <c r="CG57" s="10" t="e">
        <f t="shared" si="9"/>
        <v>#N/A</v>
      </c>
      <c r="CH57" s="10" t="e">
        <f t="shared" si="10"/>
        <v>#N/A</v>
      </c>
      <c r="CI57" s="10" t="e">
        <f t="shared" si="11"/>
        <v>#N/A</v>
      </c>
      <c r="CJ57" s="10" t="e">
        <f t="shared" si="12"/>
        <v>#N/A</v>
      </c>
      <c r="CK57" s="10" t="e">
        <f t="shared" si="13"/>
        <v>#N/A</v>
      </c>
      <c r="CL57" s="10" t="e">
        <f t="shared" si="14"/>
        <v>#N/A</v>
      </c>
      <c r="CM57" s="10" t="e">
        <f t="shared" si="15"/>
        <v>#N/A</v>
      </c>
      <c r="CN57" s="10" t="e">
        <f t="shared" si="16"/>
        <v>#N/A</v>
      </c>
      <c r="CO57" s="10" t="e">
        <f t="shared" si="17"/>
        <v>#N/A</v>
      </c>
      <c r="CP57" s="10" t="e">
        <f t="shared" si="18"/>
        <v>#N/A</v>
      </c>
      <c r="CQ57" s="10" t="e">
        <f t="shared" si="19"/>
        <v>#N/A</v>
      </c>
      <c r="CR57" s="10" t="e">
        <f t="shared" si="20"/>
        <v>#N/A</v>
      </c>
      <c r="CS57" s="10" t="e">
        <f t="shared" si="21"/>
        <v>#N/A</v>
      </c>
      <c r="CT57" s="10" t="e">
        <f t="shared" si="22"/>
        <v>#N/A</v>
      </c>
      <c r="CU57" s="10" t="e">
        <f t="shared" si="23"/>
        <v>#N/A</v>
      </c>
      <c r="CV57" s="10" t="e">
        <f t="shared" si="24"/>
        <v>#N/A</v>
      </c>
      <c r="CW57" s="10" t="e">
        <f t="shared" si="25"/>
        <v>#N/A</v>
      </c>
      <c r="CX57" s="10" t="e">
        <f t="shared" si="26"/>
        <v>#N/A</v>
      </c>
      <c r="CY57" s="10" t="e">
        <f t="shared" si="27"/>
        <v>#N/A</v>
      </c>
      <c r="CZ57" s="10" t="e">
        <f t="shared" si="28"/>
        <v>#N/A</v>
      </c>
      <c r="DA57" s="10" t="e">
        <f t="shared" si="29"/>
        <v>#N/A</v>
      </c>
      <c r="DB57" s="10" t="e">
        <f t="shared" si="30"/>
        <v>#N/A</v>
      </c>
      <c r="DC57" s="10" t="e">
        <f t="shared" si="31"/>
        <v>#N/A</v>
      </c>
      <c r="DD57" s="10" t="e">
        <f t="shared" si="32"/>
        <v>#N/A</v>
      </c>
      <c r="DE57" s="10" t="e">
        <f t="shared" si="33"/>
        <v>#N/A</v>
      </c>
      <c r="DF57" s="10" t="e">
        <f t="shared" si="34"/>
        <v>#N/A</v>
      </c>
      <c r="DG57" s="10" t="e">
        <f t="shared" si="35"/>
        <v>#N/A</v>
      </c>
      <c r="DH57" s="10" t="e">
        <f t="shared" si="36"/>
        <v>#N/A</v>
      </c>
      <c r="DI57" s="10" t="e">
        <f t="shared" si="37"/>
        <v>#N/A</v>
      </c>
      <c r="DJ57" s="10" t="e">
        <f t="shared" si="38"/>
        <v>#N/A</v>
      </c>
      <c r="DK57" s="10" t="e">
        <f t="shared" si="39"/>
        <v>#N/A</v>
      </c>
      <c r="DL57" s="10" t="e">
        <f t="shared" si="40"/>
        <v>#N/A</v>
      </c>
      <c r="DM57" s="10" t="e">
        <f t="shared" si="41"/>
        <v>#N/A</v>
      </c>
      <c r="DN57" s="10" t="e">
        <f t="shared" si="42"/>
        <v>#N/A</v>
      </c>
      <c r="DO57" s="10" t="e">
        <f t="shared" si="43"/>
        <v>#N/A</v>
      </c>
      <c r="DP57" s="10" t="e">
        <f t="shared" si="44"/>
        <v>#N/A</v>
      </c>
      <c r="DQ57" s="10" t="e">
        <f t="shared" si="45"/>
        <v>#N/A</v>
      </c>
      <c r="DR57" s="10" t="e">
        <f t="shared" si="46"/>
        <v>#N/A</v>
      </c>
      <c r="DS57" s="10" t="e">
        <f t="shared" si="47"/>
        <v>#N/A</v>
      </c>
      <c r="DT57" s="10" t="e">
        <f t="shared" si="48"/>
        <v>#N/A</v>
      </c>
      <c r="DU57" s="10" t="e">
        <f t="shared" si="49"/>
        <v>#N/A</v>
      </c>
      <c r="DV57" s="10" t="e">
        <f t="shared" si="50"/>
        <v>#N/A</v>
      </c>
      <c r="DW57" s="10" t="e">
        <f t="shared" si="51"/>
        <v>#N/A</v>
      </c>
      <c r="DX57" s="10" t="e">
        <f t="shared" si="52"/>
        <v>#N/A</v>
      </c>
      <c r="DY57" s="10" t="e">
        <f t="shared" si="53"/>
        <v>#N/A</v>
      </c>
      <c r="DZ57" s="10" t="e">
        <f t="shared" si="54"/>
        <v>#N/A</v>
      </c>
      <c r="EA57" s="10" t="e">
        <f t="shared" si="55"/>
        <v>#N/A</v>
      </c>
      <c r="EB57" s="10" t="e">
        <f t="shared" si="56"/>
        <v>#N/A</v>
      </c>
      <c r="EC57" s="10" t="e">
        <f t="shared" si="57"/>
        <v>#N/A</v>
      </c>
      <c r="ED57" s="10" t="e">
        <f t="shared" si="58"/>
        <v>#N/A</v>
      </c>
      <c r="EE57" s="10" t="e">
        <f t="shared" si="59"/>
        <v>#N/A</v>
      </c>
      <c r="EF57" s="10" t="e">
        <f t="shared" si="60"/>
        <v>#N/A</v>
      </c>
      <c r="EG57" s="10" t="e">
        <f t="shared" si="61"/>
        <v>#N/A</v>
      </c>
      <c r="EH57" s="10" t="e">
        <f t="shared" si="62"/>
        <v>#N/A</v>
      </c>
      <c r="EI57" s="10" t="e">
        <f t="shared" si="63"/>
        <v>#N/A</v>
      </c>
      <c r="EJ57" s="10" t="e">
        <f t="shared" si="64"/>
        <v>#N/A</v>
      </c>
    </row>
    <row r="58" spans="1:140" ht="15" x14ac:dyDescent="0.2">
      <c r="A58" s="1"/>
      <c r="B58" s="118" t="s">
        <v>148</v>
      </c>
      <c r="C58" s="114">
        <f>Tipy!A40</f>
        <v>45</v>
      </c>
      <c r="D58" s="109" t="str">
        <f>IF(Tipy!B40="","",Tipy!B40)</f>
        <v>MajkLFC</v>
      </c>
      <c r="E58" s="110">
        <f t="shared" si="65"/>
        <v>190</v>
      </c>
      <c r="F58" s="105">
        <f>IF(ISBLANK(Výsledky!$I$3),"-",SUM(K58:P58,R58,T58:U58,W58,Y58:AA58,AC58,AE58,AG58,AI58:AK58,AN58:AO58,AS58:AT58,AV58:AW58,AZ58,BB58:BC58,BE58:BF58,BH58,BJ58,BL58:BN58,BP58,BR58:BS58))</f>
        <v>140</v>
      </c>
      <c r="G58" s="90">
        <f>IF(ISBLANK(Výsledky!$BF$3),"-",SUM(Q58,V58,X58,S58,AB58,AD58,AU58,BA58,BG58,BI58,BO58,BQ58,BU58))</f>
        <v>30</v>
      </c>
      <c r="H58" s="90" t="str">
        <f>IF(ISBLANK(Výsledky!$FG$3),"-",SUM(AF58,AH58,AM58,AP58,AR58,AX58))</f>
        <v>-</v>
      </c>
      <c r="I58" s="93" t="str">
        <f>IF(ISBLANK(Výsledky!$GW$3),"-",SUM(AL58,AQ58,AY58,BD58,BK58,BT58))</f>
        <v>-</v>
      </c>
      <c r="J58" s="95">
        <f>IF(ISBLANK(Výsledky!$I$3),"",Výsledky!I46)</f>
        <v>20</v>
      </c>
      <c r="K58" s="92">
        <f>IF(ISBLANK(Výsledky!$P$3),"",Výsledky!P46)</f>
        <v>10</v>
      </c>
      <c r="L58" s="92" t="str">
        <f>IF(ISBLANK(Výsledky!$W$3),"",Výsledky!W46)</f>
        <v>-</v>
      </c>
      <c r="M58" s="92" t="str">
        <f>IF(ISBLANK(Výsledky!$AD$3),"",Výsledky!AD46)</f>
        <v>-</v>
      </c>
      <c r="N58" s="92">
        <f>IF(ISBLANK(Výsledky!$AK$3),"",Výsledky!AK46)</f>
        <v>50</v>
      </c>
      <c r="O58" s="92">
        <f>IF(ISBLANK(Výsledky!$AR$3),"",Výsledky!AR46)</f>
        <v>30</v>
      </c>
      <c r="P58" s="92" t="str">
        <f>IF(ISBLANK(Výsledky!$AY$3),"",Výsledky!AY46)</f>
        <v>-</v>
      </c>
      <c r="Q58" s="92">
        <f>IF(ISBLANK(Výsledky!$BF$3),"",Výsledky!BF46)</f>
        <v>0</v>
      </c>
      <c r="R58" s="92" t="str">
        <f>IF(ISBLANK(Výsledky!$BM$3),"",Výsledky!BM46)</f>
        <v/>
      </c>
      <c r="S58" s="92">
        <f>IF(ISBLANK(Výsledky!$BT$3),"",Výsledky!BT46)</f>
        <v>10</v>
      </c>
      <c r="T58" s="92" t="str">
        <f>IF(ISBLANK(Výsledky!$CA$3),"",Výsledky!CA46)</f>
        <v/>
      </c>
      <c r="U58" s="92" t="str">
        <f>IF(ISBLANK(Výsledky!$CH$3),"",Výsledky!CH46)</f>
        <v>-</v>
      </c>
      <c r="V58" s="92">
        <f>IF(ISBLANK(Výsledky!$CO$3),"",Výsledky!CO46)</f>
        <v>20</v>
      </c>
      <c r="W58" s="92" t="str">
        <f>IF(ISBLANK(Výsledky!$CV$3),"",Výsledky!CV46)</f>
        <v>-</v>
      </c>
      <c r="X58" s="92" t="str">
        <f>IF(ISBLANK(Výsledky!$DC$3),"",Výsledky!DC46)</f>
        <v>-</v>
      </c>
      <c r="Y58" s="92">
        <f>IF(ISBLANK(Výsledky!$DJ$3),"",Výsledky!DJ46)</f>
        <v>20</v>
      </c>
      <c r="Z58" s="92">
        <f>IF(ISBLANK(Výsledky!$DQ$3),"",Výsledky!DQ46)</f>
        <v>30</v>
      </c>
      <c r="AA58" s="92">
        <f>IF(ISBLANK(Výsledky!$DX$3),"",Výsledky!DX46)</f>
        <v>0</v>
      </c>
      <c r="AB58" s="92" t="str">
        <f>IF(ISBLANK(Výsledky!$EE$3),"",Výsledky!EE46)</f>
        <v/>
      </c>
      <c r="AC58" s="92" t="str">
        <f>IF(ISBLANK(Výsledky!$EL$3),"",Výsledky!EL46)</f>
        <v/>
      </c>
      <c r="AD58" s="92" t="str">
        <f>IF(ISBLANK(Výsledky!$ES$3),"",Výsledky!ES46)</f>
        <v/>
      </c>
      <c r="AE58" s="92" t="str">
        <f>IF(ISBLANK(Výsledky!$EZ$3),"",Výsledky!EZ46)</f>
        <v/>
      </c>
      <c r="AF58" s="92" t="str">
        <f>IF(ISBLANK(Výsledky!$FG$3),"",Výsledky!FG46)</f>
        <v/>
      </c>
      <c r="AG58" s="92" t="str">
        <f>IF(ISBLANK(Výsledky!$FN$3),"",Výsledky!FN46)</f>
        <v/>
      </c>
      <c r="AH58" s="92" t="str">
        <f>IF(ISBLANK(Výsledky!$FU$3),"",Výsledky!FU46)</f>
        <v/>
      </c>
      <c r="AI58" s="92" t="str">
        <f>IF(ISBLANK(Výsledky!$GB$3),"",Výsledky!GB46)</f>
        <v/>
      </c>
      <c r="AJ58" s="92" t="str">
        <f>IF(ISBLANK(Výsledky!$GI$3),"",Výsledky!GI46)</f>
        <v/>
      </c>
      <c r="AK58" s="92" t="str">
        <f>IF(ISBLANK(Výsledky!$GP$3),"",Výsledky!GP46)</f>
        <v/>
      </c>
      <c r="AL58" s="92" t="str">
        <f>IF(ISBLANK(Výsledky!$GW$3),"",Výsledky!GW46)</f>
        <v/>
      </c>
      <c r="AM58" s="92" t="str">
        <f>IF(ISBLANK(Výsledky!$HD$3),"",Výsledky!HD46)</f>
        <v/>
      </c>
      <c r="AN58" s="92" t="str">
        <f>IF(ISBLANK(Výsledky!$HK$3),"",Výsledky!HK46)</f>
        <v/>
      </c>
      <c r="AO58" s="92" t="str">
        <f>IF(ISBLANK(Výsledky!$HR$3),"",Výsledky!HR46)</f>
        <v/>
      </c>
      <c r="AP58" s="92" t="str">
        <f>IF(ISBLANK(Výsledky!$HY$3),"",Výsledky!HY46)</f>
        <v/>
      </c>
      <c r="AQ58" s="92" t="str">
        <f>IF(ISBLANK(Výsledky!$IF$3),"",Výsledky!IF46)</f>
        <v/>
      </c>
      <c r="AR58" s="92" t="str">
        <f>IF(ISBLANK(Výsledky!$IM$3),"",Výsledky!IM46)</f>
        <v/>
      </c>
      <c r="AS58" s="92" t="str">
        <f>IF(ISBLANK(Výsledky!$IT$3),"",Výsledky!IT46)</f>
        <v/>
      </c>
      <c r="AT58" s="92" t="str">
        <f>IF(ISBLANK(Výsledky!$JA$3),"",Výsledky!JA46)</f>
        <v/>
      </c>
      <c r="AU58" s="92" t="str">
        <f>IF(ISBLANK(Výsledky!$JH$3),"",Výsledky!JH46)</f>
        <v/>
      </c>
      <c r="AV58" s="92" t="str">
        <f>IF(ISBLANK(Výsledky!$JO$3),"",Výsledky!JO46)</f>
        <v/>
      </c>
      <c r="AW58" s="92" t="str">
        <f>IF(ISBLANK(Výsledky!$JV$3),"",Výsledky!JV46)</f>
        <v/>
      </c>
      <c r="AX58" s="92" t="str">
        <f>IF(ISBLANK(Výsledky!$KC$3),"",Výsledky!KC46)</f>
        <v/>
      </c>
      <c r="AY58" s="92" t="str">
        <f>IF(ISBLANK(Výsledky!$KJ$3),"",Výsledky!KJ46)</f>
        <v/>
      </c>
      <c r="AZ58" s="92" t="str">
        <f>IF(ISBLANK(Výsledky!$KQ$3),"",Výsledky!KQ46)</f>
        <v/>
      </c>
      <c r="BA58" s="92" t="str">
        <f>IF(ISBLANK(Výsledky!$KX$3),"",Výsledky!KX46)</f>
        <v/>
      </c>
      <c r="BB58" s="92" t="str">
        <f>IF(ISBLANK(Výsledky!$LE$3),"",Výsledky!LE46)</f>
        <v/>
      </c>
      <c r="BC58" s="92" t="str">
        <f>IF(ISBLANK(Výsledky!$LL$3),"",Výsledky!LL46)</f>
        <v/>
      </c>
      <c r="BD58" s="92" t="str">
        <f>IF(ISBLANK(Výsledky!$LS$3),"",Výsledky!LS46)</f>
        <v/>
      </c>
      <c r="BE58" s="92" t="str">
        <f>IF(ISBLANK(Výsledky!$LZ$3),"",Výsledky!LZ46)</f>
        <v/>
      </c>
      <c r="BF58" s="92" t="str">
        <f>IF(ISBLANK(Výsledky!$MG$3),"",Výsledky!MG46)</f>
        <v/>
      </c>
      <c r="BG58" s="92" t="str">
        <f>IF(ISBLANK(Výsledky!$MN$3),"",Výsledky!MN46)</f>
        <v/>
      </c>
      <c r="BH58" s="92" t="str">
        <f>IF(ISBLANK(Výsledky!$MU$3),"",Výsledky!MU46)</f>
        <v/>
      </c>
      <c r="BI58" s="92" t="str">
        <f>IF(ISBLANK(Výsledky!$NB$3),"",Výsledky!NB46)</f>
        <v/>
      </c>
      <c r="BJ58" s="92" t="str">
        <f>IF(ISBLANK(Výsledky!$NI$3),"",Výsledky!NI46)</f>
        <v/>
      </c>
      <c r="BK58" s="92" t="str">
        <f>IF(ISBLANK(Výsledky!$NP$3),"",Výsledky!NP46)</f>
        <v/>
      </c>
      <c r="BL58" s="92" t="str">
        <f>IF(ISBLANK(Výsledky!$NW$3),"",Výsledky!NW46)</f>
        <v/>
      </c>
      <c r="BM58" s="92" t="str">
        <f>IF(ISBLANK(Výsledky!$OD$3),"",Výsledky!OD46)</f>
        <v/>
      </c>
      <c r="BN58" s="92" t="str">
        <f>IF(ISBLANK(Výsledky!$OK$3),"",Výsledky!OK46)</f>
        <v/>
      </c>
      <c r="BO58" s="92" t="str">
        <f>IF(ISBLANK(Výsledky!$OR$3),"",Výsledky!OR46)</f>
        <v/>
      </c>
      <c r="BP58" s="92" t="str">
        <f>IF(ISBLANK(Výsledky!$OY$3),"",Výsledky!OY46)</f>
        <v/>
      </c>
      <c r="BQ58" s="92" t="str">
        <f>IF(ISBLANK(Výsledky!$PF$3),"",Výsledky!PF46)</f>
        <v/>
      </c>
      <c r="BR58" s="92" t="str">
        <f>IF(ISBLANK(Výsledky!$PM$3),"",Výsledky!PM46)</f>
        <v/>
      </c>
      <c r="BS58" s="92" t="str">
        <f>IF(ISBLANK(Výsledky!$PT$3),"",Výsledky!PT46)</f>
        <v/>
      </c>
      <c r="BT58" s="92" t="str">
        <f>IF(ISBLANK(Výsledky!$QA$3),"",Výsledky!QA46)</f>
        <v/>
      </c>
      <c r="BU58" s="96" t="str">
        <f>IF(ISBLANK(Výsledky!$QH$3),"",Výsledky!QH46)</f>
        <v/>
      </c>
      <c r="BV58" s="8"/>
      <c r="BW58" s="11"/>
      <c r="BX58" s="12" t="str">
        <f>IF(Tipy!B61="","",Tipy!B61)</f>
        <v>Rajjum</v>
      </c>
      <c r="BY58" s="10">
        <f t="shared" si="1"/>
        <v>19</v>
      </c>
      <c r="BZ58" s="10">
        <f t="shared" si="2"/>
        <v>19</v>
      </c>
      <c r="CA58" s="10">
        <f t="shared" si="3"/>
        <v>11</v>
      </c>
      <c r="CB58" s="10">
        <f t="shared" si="4"/>
        <v>9</v>
      </c>
      <c r="CC58" s="10">
        <f t="shared" si="5"/>
        <v>4</v>
      </c>
      <c r="CD58" s="10">
        <f t="shared" si="6"/>
        <v>7</v>
      </c>
      <c r="CE58" s="10">
        <f t="shared" si="7"/>
        <v>7</v>
      </c>
      <c r="CF58" s="10">
        <f t="shared" si="8"/>
        <v>10</v>
      </c>
      <c r="CG58" s="10" t="e">
        <f t="shared" si="9"/>
        <v>#N/A</v>
      </c>
      <c r="CH58" s="10" t="e">
        <f t="shared" si="10"/>
        <v>#N/A</v>
      </c>
      <c r="CI58" s="10" t="e">
        <f t="shared" si="11"/>
        <v>#N/A</v>
      </c>
      <c r="CJ58" s="10" t="e">
        <f t="shared" si="12"/>
        <v>#N/A</v>
      </c>
      <c r="CK58" s="10" t="e">
        <f t="shared" si="13"/>
        <v>#N/A</v>
      </c>
      <c r="CL58" s="10" t="e">
        <f t="shared" si="14"/>
        <v>#N/A</v>
      </c>
      <c r="CM58" s="10" t="e">
        <f t="shared" si="15"/>
        <v>#N/A</v>
      </c>
      <c r="CN58" s="10" t="e">
        <f t="shared" si="16"/>
        <v>#N/A</v>
      </c>
      <c r="CO58" s="10" t="e">
        <f t="shared" si="17"/>
        <v>#N/A</v>
      </c>
      <c r="CP58" s="10" t="e">
        <f t="shared" si="18"/>
        <v>#N/A</v>
      </c>
      <c r="CQ58" s="10" t="e">
        <f t="shared" si="19"/>
        <v>#N/A</v>
      </c>
      <c r="CR58" s="10" t="e">
        <f t="shared" si="20"/>
        <v>#N/A</v>
      </c>
      <c r="CS58" s="10" t="e">
        <f t="shared" si="21"/>
        <v>#N/A</v>
      </c>
      <c r="CT58" s="10" t="e">
        <f t="shared" si="22"/>
        <v>#N/A</v>
      </c>
      <c r="CU58" s="10" t="e">
        <f t="shared" si="23"/>
        <v>#N/A</v>
      </c>
      <c r="CV58" s="10" t="e">
        <f t="shared" si="24"/>
        <v>#N/A</v>
      </c>
      <c r="CW58" s="10" t="e">
        <f t="shared" si="25"/>
        <v>#N/A</v>
      </c>
      <c r="CX58" s="10" t="e">
        <f t="shared" si="26"/>
        <v>#N/A</v>
      </c>
      <c r="CY58" s="10" t="e">
        <f t="shared" si="27"/>
        <v>#N/A</v>
      </c>
      <c r="CZ58" s="10" t="e">
        <f t="shared" si="28"/>
        <v>#N/A</v>
      </c>
      <c r="DA58" s="10" t="e">
        <f t="shared" si="29"/>
        <v>#N/A</v>
      </c>
      <c r="DB58" s="10" t="e">
        <f t="shared" si="30"/>
        <v>#N/A</v>
      </c>
      <c r="DC58" s="10" t="e">
        <f t="shared" si="31"/>
        <v>#N/A</v>
      </c>
      <c r="DD58" s="10" t="e">
        <f t="shared" si="32"/>
        <v>#N/A</v>
      </c>
      <c r="DE58" s="10" t="e">
        <f t="shared" si="33"/>
        <v>#N/A</v>
      </c>
      <c r="DF58" s="10" t="e">
        <f t="shared" si="34"/>
        <v>#N/A</v>
      </c>
      <c r="DG58" s="10" t="e">
        <f t="shared" si="35"/>
        <v>#N/A</v>
      </c>
      <c r="DH58" s="10" t="e">
        <f t="shared" si="36"/>
        <v>#N/A</v>
      </c>
      <c r="DI58" s="10" t="e">
        <f t="shared" si="37"/>
        <v>#N/A</v>
      </c>
      <c r="DJ58" s="10" t="e">
        <f t="shared" si="38"/>
        <v>#N/A</v>
      </c>
      <c r="DK58" s="10" t="e">
        <f t="shared" si="39"/>
        <v>#N/A</v>
      </c>
      <c r="DL58" s="10" t="e">
        <f t="shared" si="40"/>
        <v>#N/A</v>
      </c>
      <c r="DM58" s="10" t="e">
        <f t="shared" si="41"/>
        <v>#N/A</v>
      </c>
      <c r="DN58" s="10" t="e">
        <f t="shared" si="42"/>
        <v>#N/A</v>
      </c>
      <c r="DO58" s="10" t="e">
        <f t="shared" si="43"/>
        <v>#N/A</v>
      </c>
      <c r="DP58" s="10" t="e">
        <f t="shared" si="44"/>
        <v>#N/A</v>
      </c>
      <c r="DQ58" s="10" t="e">
        <f t="shared" si="45"/>
        <v>#N/A</v>
      </c>
      <c r="DR58" s="10" t="e">
        <f t="shared" si="46"/>
        <v>#N/A</v>
      </c>
      <c r="DS58" s="10" t="e">
        <f t="shared" si="47"/>
        <v>#N/A</v>
      </c>
      <c r="DT58" s="10" t="e">
        <f t="shared" si="48"/>
        <v>#N/A</v>
      </c>
      <c r="DU58" s="10" t="e">
        <f t="shared" si="49"/>
        <v>#N/A</v>
      </c>
      <c r="DV58" s="10" t="e">
        <f t="shared" si="50"/>
        <v>#N/A</v>
      </c>
      <c r="DW58" s="10" t="e">
        <f t="shared" si="51"/>
        <v>#N/A</v>
      </c>
      <c r="DX58" s="10" t="e">
        <f t="shared" si="52"/>
        <v>#N/A</v>
      </c>
      <c r="DY58" s="10" t="e">
        <f t="shared" si="53"/>
        <v>#N/A</v>
      </c>
      <c r="DZ58" s="10" t="e">
        <f t="shared" si="54"/>
        <v>#N/A</v>
      </c>
      <c r="EA58" s="10" t="e">
        <f t="shared" si="55"/>
        <v>#N/A</v>
      </c>
      <c r="EB58" s="10" t="e">
        <f t="shared" si="56"/>
        <v>#N/A</v>
      </c>
      <c r="EC58" s="10" t="e">
        <f t="shared" si="57"/>
        <v>#N/A</v>
      </c>
      <c r="ED58" s="10" t="e">
        <f t="shared" si="58"/>
        <v>#N/A</v>
      </c>
      <c r="EE58" s="10" t="e">
        <f t="shared" si="59"/>
        <v>#N/A</v>
      </c>
      <c r="EF58" s="10" t="e">
        <f t="shared" si="60"/>
        <v>#N/A</v>
      </c>
      <c r="EG58" s="10" t="e">
        <f t="shared" si="61"/>
        <v>#N/A</v>
      </c>
      <c r="EH58" s="10" t="e">
        <f t="shared" si="62"/>
        <v>#N/A</v>
      </c>
      <c r="EI58" s="10" t="e">
        <f t="shared" si="63"/>
        <v>#N/A</v>
      </c>
      <c r="EJ58" s="10" t="e">
        <f t="shared" si="64"/>
        <v>#N/A</v>
      </c>
    </row>
    <row r="59" spans="1:140" ht="15" x14ac:dyDescent="0.2">
      <c r="A59" s="1"/>
      <c r="B59" s="118" t="s">
        <v>149</v>
      </c>
      <c r="C59" s="114">
        <f>Tipy!A33</f>
        <v>76</v>
      </c>
      <c r="D59" s="109" t="str">
        <f>IF(Tipy!B33="","",Tipy!B33)</f>
        <v>KokiBR</v>
      </c>
      <c r="E59" s="110">
        <f t="shared" si="65"/>
        <v>180</v>
      </c>
      <c r="F59" s="105">
        <f>IF(ISBLANK(Výsledky!$I$3),"-",SUM(K59:P59,R59,T59:U59,W59,Y59:AA59,AC59,AE59,AG59,AI59:AK59,AN59:AO59,AS59:AT59,AV59:AW59,AZ59,BB59:BC59,BE59:BF59,BH59,BJ59,BL59:BN59,BP59,BR59:BS59))</f>
        <v>140</v>
      </c>
      <c r="G59" s="90">
        <f>IF(ISBLANK(Výsledky!$BF$3),"-",SUM(Q59,V59,X59,S59,AB59,AD59,AU59,BA59,BG59,BI59,BO59,BQ59,BU59))</f>
        <v>40</v>
      </c>
      <c r="H59" s="90" t="str">
        <f>IF(ISBLANK(Výsledky!$FG$3),"-",SUM(AF59,AH59,AM59,AP59,AR59,AX59))</f>
        <v>-</v>
      </c>
      <c r="I59" s="93" t="str">
        <f>IF(ISBLANK(Výsledky!$GW$3),"-",SUM(AL59,AQ59,AY59,BD59,BK59,BT59))</f>
        <v>-</v>
      </c>
      <c r="J59" s="95" t="str">
        <f>IF(ISBLANK(Výsledky!$I$3),"",Výsledky!I39)</f>
        <v>-</v>
      </c>
      <c r="K59" s="92">
        <f>IF(ISBLANK(Výsledky!$P$3),"",Výsledky!P39)</f>
        <v>20</v>
      </c>
      <c r="L59" s="92">
        <f>IF(ISBLANK(Výsledky!$W$3),"",Výsledky!W39)</f>
        <v>0</v>
      </c>
      <c r="M59" s="92">
        <f>IF(ISBLANK(Výsledky!$AD$3),"",Výsledky!AD39)</f>
        <v>20</v>
      </c>
      <c r="N59" s="92" t="str">
        <f>IF(ISBLANK(Výsledky!$AK$3),"",Výsledky!AK39)</f>
        <v>-</v>
      </c>
      <c r="O59" s="92">
        <f>IF(ISBLANK(Výsledky!$AR$3),"",Výsledky!AR39)</f>
        <v>20</v>
      </c>
      <c r="P59" s="92">
        <f>IF(ISBLANK(Výsledky!$AY$3),"",Výsledky!AY39)</f>
        <v>0</v>
      </c>
      <c r="Q59" s="92">
        <f>IF(ISBLANK(Výsledky!$BF$3),"",Výsledky!BF39)</f>
        <v>0</v>
      </c>
      <c r="R59" s="92" t="str">
        <f>IF(ISBLANK(Výsledky!$BM$3),"",Výsledky!BM39)</f>
        <v/>
      </c>
      <c r="S59" s="92">
        <f>IF(ISBLANK(Výsledky!$BT$3),"",Výsledky!BT39)</f>
        <v>20</v>
      </c>
      <c r="T59" s="92" t="str">
        <f>IF(ISBLANK(Výsledky!$CA$3),"",Výsledky!CA39)</f>
        <v/>
      </c>
      <c r="U59" s="92">
        <f>IF(ISBLANK(Výsledky!$CH$3),"",Výsledky!CH39)</f>
        <v>0</v>
      </c>
      <c r="V59" s="92">
        <f>IF(ISBLANK(Výsledky!$CO$3),"",Výsledky!CO39)</f>
        <v>20</v>
      </c>
      <c r="W59" s="92">
        <f>IF(ISBLANK(Výsledky!$CV$3),"",Výsledky!CV39)</f>
        <v>20</v>
      </c>
      <c r="X59" s="92" t="str">
        <f>IF(ISBLANK(Výsledky!$DC$3),"",Výsledky!DC39)</f>
        <v>-</v>
      </c>
      <c r="Y59" s="92">
        <f>IF(ISBLANK(Výsledky!$DJ$3),"",Výsledky!DJ39)</f>
        <v>40</v>
      </c>
      <c r="Z59" s="92">
        <f>IF(ISBLANK(Výsledky!$DQ$3),"",Výsledky!DQ39)</f>
        <v>20</v>
      </c>
      <c r="AA59" s="92">
        <f>IF(ISBLANK(Výsledky!$DX$3),"",Výsledky!DX39)</f>
        <v>0</v>
      </c>
      <c r="AB59" s="92" t="str">
        <f>IF(ISBLANK(Výsledky!$EE$3),"",Výsledky!EE39)</f>
        <v/>
      </c>
      <c r="AC59" s="92" t="str">
        <f>IF(ISBLANK(Výsledky!$EL$3),"",Výsledky!EL39)</f>
        <v/>
      </c>
      <c r="AD59" s="92" t="str">
        <f>IF(ISBLANK(Výsledky!$ES$3),"",Výsledky!ES39)</f>
        <v/>
      </c>
      <c r="AE59" s="92" t="str">
        <f>IF(ISBLANK(Výsledky!$EZ$3),"",Výsledky!EZ39)</f>
        <v/>
      </c>
      <c r="AF59" s="92" t="str">
        <f>IF(ISBLANK(Výsledky!$FG$3),"",Výsledky!FG39)</f>
        <v/>
      </c>
      <c r="AG59" s="92" t="str">
        <f>IF(ISBLANK(Výsledky!$FN$3),"",Výsledky!FN39)</f>
        <v/>
      </c>
      <c r="AH59" s="92" t="str">
        <f>IF(ISBLANK(Výsledky!$FU$3),"",Výsledky!FU39)</f>
        <v/>
      </c>
      <c r="AI59" s="92" t="str">
        <f>IF(ISBLANK(Výsledky!$GB$3),"",Výsledky!GB39)</f>
        <v/>
      </c>
      <c r="AJ59" s="92" t="str">
        <f>IF(ISBLANK(Výsledky!$GI$3),"",Výsledky!GI39)</f>
        <v/>
      </c>
      <c r="AK59" s="92" t="str">
        <f>IF(ISBLANK(Výsledky!$GP$3),"",Výsledky!GP39)</f>
        <v/>
      </c>
      <c r="AL59" s="92" t="str">
        <f>IF(ISBLANK(Výsledky!$GW$3),"",Výsledky!GW39)</f>
        <v/>
      </c>
      <c r="AM59" s="92" t="str">
        <f>IF(ISBLANK(Výsledky!$HD$3),"",Výsledky!HD39)</f>
        <v/>
      </c>
      <c r="AN59" s="92" t="str">
        <f>IF(ISBLANK(Výsledky!$HK$3),"",Výsledky!HK39)</f>
        <v/>
      </c>
      <c r="AO59" s="92" t="str">
        <f>IF(ISBLANK(Výsledky!$HR$3),"",Výsledky!HR39)</f>
        <v/>
      </c>
      <c r="AP59" s="92" t="str">
        <f>IF(ISBLANK(Výsledky!$HY$3),"",Výsledky!HY39)</f>
        <v/>
      </c>
      <c r="AQ59" s="92" t="str">
        <f>IF(ISBLANK(Výsledky!$IF$3),"",Výsledky!IF39)</f>
        <v/>
      </c>
      <c r="AR59" s="92" t="str">
        <f>IF(ISBLANK(Výsledky!$IM$3),"",Výsledky!IM39)</f>
        <v/>
      </c>
      <c r="AS59" s="92" t="str">
        <f>IF(ISBLANK(Výsledky!$IT$3),"",Výsledky!IT39)</f>
        <v/>
      </c>
      <c r="AT59" s="92" t="str">
        <f>IF(ISBLANK(Výsledky!$JA$3),"",Výsledky!JA39)</f>
        <v/>
      </c>
      <c r="AU59" s="92" t="str">
        <f>IF(ISBLANK(Výsledky!$JH$3),"",Výsledky!JH39)</f>
        <v/>
      </c>
      <c r="AV59" s="92" t="str">
        <f>IF(ISBLANK(Výsledky!$JO$3),"",Výsledky!JO39)</f>
        <v/>
      </c>
      <c r="AW59" s="92" t="str">
        <f>IF(ISBLANK(Výsledky!$JV$3),"",Výsledky!JV39)</f>
        <v/>
      </c>
      <c r="AX59" s="92" t="str">
        <f>IF(ISBLANK(Výsledky!$KC$3),"",Výsledky!KC39)</f>
        <v/>
      </c>
      <c r="AY59" s="92" t="str">
        <f>IF(ISBLANK(Výsledky!$KJ$3),"",Výsledky!KJ39)</f>
        <v/>
      </c>
      <c r="AZ59" s="92" t="str">
        <f>IF(ISBLANK(Výsledky!$KQ$3),"",Výsledky!KQ39)</f>
        <v/>
      </c>
      <c r="BA59" s="92" t="str">
        <f>IF(ISBLANK(Výsledky!$KX$3),"",Výsledky!KX39)</f>
        <v/>
      </c>
      <c r="BB59" s="92" t="str">
        <f>IF(ISBLANK(Výsledky!$LE$3),"",Výsledky!LE39)</f>
        <v/>
      </c>
      <c r="BC59" s="92" t="str">
        <f>IF(ISBLANK(Výsledky!$LL$3),"",Výsledky!LL39)</f>
        <v/>
      </c>
      <c r="BD59" s="92" t="str">
        <f>IF(ISBLANK(Výsledky!$LS$3),"",Výsledky!LS39)</f>
        <v/>
      </c>
      <c r="BE59" s="92" t="str">
        <f>IF(ISBLANK(Výsledky!$LZ$3),"",Výsledky!LZ39)</f>
        <v/>
      </c>
      <c r="BF59" s="92" t="str">
        <f>IF(ISBLANK(Výsledky!$MG$3),"",Výsledky!MG39)</f>
        <v/>
      </c>
      <c r="BG59" s="92" t="str">
        <f>IF(ISBLANK(Výsledky!$MN$3),"",Výsledky!MN39)</f>
        <v/>
      </c>
      <c r="BH59" s="92" t="str">
        <f>IF(ISBLANK(Výsledky!$MU$3),"",Výsledky!MU39)</f>
        <v/>
      </c>
      <c r="BI59" s="92" t="str">
        <f>IF(ISBLANK(Výsledky!$NB$3),"",Výsledky!NB39)</f>
        <v/>
      </c>
      <c r="BJ59" s="92" t="str">
        <f>IF(ISBLANK(Výsledky!$NI$3),"",Výsledky!NI39)</f>
        <v/>
      </c>
      <c r="BK59" s="92" t="str">
        <f>IF(ISBLANK(Výsledky!$NP$3),"",Výsledky!NP39)</f>
        <v/>
      </c>
      <c r="BL59" s="92" t="str">
        <f>IF(ISBLANK(Výsledky!$NW$3),"",Výsledky!NW39)</f>
        <v/>
      </c>
      <c r="BM59" s="92" t="str">
        <f>IF(ISBLANK(Výsledky!$OD$3),"",Výsledky!OD39)</f>
        <v/>
      </c>
      <c r="BN59" s="92" t="str">
        <f>IF(ISBLANK(Výsledky!$OK$3),"",Výsledky!OK39)</f>
        <v/>
      </c>
      <c r="BO59" s="92" t="str">
        <f>IF(ISBLANK(Výsledky!$OR$3),"",Výsledky!OR39)</f>
        <v/>
      </c>
      <c r="BP59" s="92" t="str">
        <f>IF(ISBLANK(Výsledky!$OY$3),"",Výsledky!OY39)</f>
        <v/>
      </c>
      <c r="BQ59" s="92" t="str">
        <f>IF(ISBLANK(Výsledky!$PF$3),"",Výsledky!PF39)</f>
        <v/>
      </c>
      <c r="BR59" s="92" t="str">
        <f>IF(ISBLANK(Výsledky!$PM$3),"",Výsledky!PM39)</f>
        <v/>
      </c>
      <c r="BS59" s="92" t="str">
        <f>IF(ISBLANK(Výsledky!$PT$3),"",Výsledky!PT39)</f>
        <v/>
      </c>
      <c r="BT59" s="92" t="str">
        <f>IF(ISBLANK(Výsledky!$QA$3),"",Výsledky!QA39)</f>
        <v/>
      </c>
      <c r="BU59" s="96" t="str">
        <f>IF(ISBLANK(Výsledky!$QH$3),"",Výsledky!QH39)</f>
        <v/>
      </c>
      <c r="BV59" s="8"/>
      <c r="BW59" s="11"/>
      <c r="BX59" s="12" t="str">
        <f>IF(Tipy!B62="","",Tipy!B62)</f>
        <v>REDbull</v>
      </c>
      <c r="BY59" s="10">
        <f t="shared" si="1"/>
        <v>60</v>
      </c>
      <c r="BZ59" s="10">
        <f t="shared" si="2"/>
        <v>72</v>
      </c>
      <c r="CA59" s="10">
        <f t="shared" si="3"/>
        <v>72</v>
      </c>
      <c r="CB59" s="10">
        <f t="shared" si="4"/>
        <v>75</v>
      </c>
      <c r="CC59" s="10">
        <f t="shared" si="5"/>
        <v>62</v>
      </c>
      <c r="CD59" s="10">
        <f t="shared" si="6"/>
        <v>57</v>
      </c>
      <c r="CE59" s="10">
        <f t="shared" si="7"/>
        <v>58</v>
      </c>
      <c r="CF59" s="10">
        <f t="shared" si="8"/>
        <v>51</v>
      </c>
      <c r="CG59" s="10" t="e">
        <f t="shared" si="9"/>
        <v>#N/A</v>
      </c>
      <c r="CH59" s="10" t="e">
        <f t="shared" si="10"/>
        <v>#N/A</v>
      </c>
      <c r="CI59" s="10" t="e">
        <f t="shared" si="11"/>
        <v>#N/A</v>
      </c>
      <c r="CJ59" s="10" t="e">
        <f t="shared" si="12"/>
        <v>#N/A</v>
      </c>
      <c r="CK59" s="10" t="e">
        <f t="shared" si="13"/>
        <v>#N/A</v>
      </c>
      <c r="CL59" s="10" t="e">
        <f t="shared" si="14"/>
        <v>#N/A</v>
      </c>
      <c r="CM59" s="10" t="e">
        <f t="shared" si="15"/>
        <v>#N/A</v>
      </c>
      <c r="CN59" s="10" t="e">
        <f t="shared" si="16"/>
        <v>#N/A</v>
      </c>
      <c r="CO59" s="10" t="e">
        <f t="shared" si="17"/>
        <v>#N/A</v>
      </c>
      <c r="CP59" s="10" t="e">
        <f t="shared" si="18"/>
        <v>#N/A</v>
      </c>
      <c r="CQ59" s="10" t="e">
        <f t="shared" si="19"/>
        <v>#N/A</v>
      </c>
      <c r="CR59" s="10" t="e">
        <f t="shared" si="20"/>
        <v>#N/A</v>
      </c>
      <c r="CS59" s="10" t="e">
        <f t="shared" si="21"/>
        <v>#N/A</v>
      </c>
      <c r="CT59" s="10" t="e">
        <f t="shared" si="22"/>
        <v>#N/A</v>
      </c>
      <c r="CU59" s="10" t="e">
        <f t="shared" si="23"/>
        <v>#N/A</v>
      </c>
      <c r="CV59" s="10" t="e">
        <f t="shared" si="24"/>
        <v>#N/A</v>
      </c>
      <c r="CW59" s="10" t="e">
        <f t="shared" si="25"/>
        <v>#N/A</v>
      </c>
      <c r="CX59" s="10" t="e">
        <f t="shared" si="26"/>
        <v>#N/A</v>
      </c>
      <c r="CY59" s="10" t="e">
        <f t="shared" si="27"/>
        <v>#N/A</v>
      </c>
      <c r="CZ59" s="10" t="e">
        <f t="shared" si="28"/>
        <v>#N/A</v>
      </c>
      <c r="DA59" s="10" t="e">
        <f t="shared" si="29"/>
        <v>#N/A</v>
      </c>
      <c r="DB59" s="10" t="e">
        <f t="shared" si="30"/>
        <v>#N/A</v>
      </c>
      <c r="DC59" s="10" t="e">
        <f t="shared" si="31"/>
        <v>#N/A</v>
      </c>
      <c r="DD59" s="10" t="e">
        <f t="shared" si="32"/>
        <v>#N/A</v>
      </c>
      <c r="DE59" s="10" t="e">
        <f t="shared" si="33"/>
        <v>#N/A</v>
      </c>
      <c r="DF59" s="10" t="e">
        <f t="shared" si="34"/>
        <v>#N/A</v>
      </c>
      <c r="DG59" s="10" t="e">
        <f t="shared" si="35"/>
        <v>#N/A</v>
      </c>
      <c r="DH59" s="10" t="e">
        <f t="shared" si="36"/>
        <v>#N/A</v>
      </c>
      <c r="DI59" s="10" t="e">
        <f t="shared" si="37"/>
        <v>#N/A</v>
      </c>
      <c r="DJ59" s="10" t="e">
        <f t="shared" si="38"/>
        <v>#N/A</v>
      </c>
      <c r="DK59" s="10" t="e">
        <f t="shared" si="39"/>
        <v>#N/A</v>
      </c>
      <c r="DL59" s="10" t="e">
        <f t="shared" si="40"/>
        <v>#N/A</v>
      </c>
      <c r="DM59" s="10" t="e">
        <f t="shared" si="41"/>
        <v>#N/A</v>
      </c>
      <c r="DN59" s="10" t="e">
        <f t="shared" si="42"/>
        <v>#N/A</v>
      </c>
      <c r="DO59" s="10" t="e">
        <f t="shared" si="43"/>
        <v>#N/A</v>
      </c>
      <c r="DP59" s="10" t="e">
        <f t="shared" si="44"/>
        <v>#N/A</v>
      </c>
      <c r="DQ59" s="10" t="e">
        <f t="shared" si="45"/>
        <v>#N/A</v>
      </c>
      <c r="DR59" s="10" t="e">
        <f t="shared" si="46"/>
        <v>#N/A</v>
      </c>
      <c r="DS59" s="10" t="e">
        <f t="shared" si="47"/>
        <v>#N/A</v>
      </c>
      <c r="DT59" s="10" t="e">
        <f t="shared" si="48"/>
        <v>#N/A</v>
      </c>
      <c r="DU59" s="10" t="e">
        <f t="shared" si="49"/>
        <v>#N/A</v>
      </c>
      <c r="DV59" s="10" t="e">
        <f t="shared" si="50"/>
        <v>#N/A</v>
      </c>
      <c r="DW59" s="10" t="e">
        <f t="shared" si="51"/>
        <v>#N/A</v>
      </c>
      <c r="DX59" s="10" t="e">
        <f t="shared" si="52"/>
        <v>#N/A</v>
      </c>
      <c r="DY59" s="10" t="e">
        <f t="shared" si="53"/>
        <v>#N/A</v>
      </c>
      <c r="DZ59" s="10" t="e">
        <f t="shared" si="54"/>
        <v>#N/A</v>
      </c>
      <c r="EA59" s="10" t="e">
        <f t="shared" si="55"/>
        <v>#N/A</v>
      </c>
      <c r="EB59" s="10" t="e">
        <f t="shared" si="56"/>
        <v>#N/A</v>
      </c>
      <c r="EC59" s="10" t="e">
        <f t="shared" si="57"/>
        <v>#N/A</v>
      </c>
      <c r="ED59" s="10" t="e">
        <f t="shared" si="58"/>
        <v>#N/A</v>
      </c>
      <c r="EE59" s="10" t="e">
        <f t="shared" si="59"/>
        <v>#N/A</v>
      </c>
      <c r="EF59" s="10" t="e">
        <f t="shared" si="60"/>
        <v>#N/A</v>
      </c>
      <c r="EG59" s="10" t="e">
        <f t="shared" si="61"/>
        <v>#N/A</v>
      </c>
      <c r="EH59" s="10" t="e">
        <f t="shared" si="62"/>
        <v>#N/A</v>
      </c>
      <c r="EI59" s="10" t="e">
        <f t="shared" si="63"/>
        <v>#N/A</v>
      </c>
      <c r="EJ59" s="10" t="e">
        <f t="shared" si="64"/>
        <v>#N/A</v>
      </c>
    </row>
    <row r="60" spans="1:140" ht="15" x14ac:dyDescent="0.2">
      <c r="A60" s="1"/>
      <c r="B60" s="118" t="s">
        <v>150</v>
      </c>
      <c r="C60" s="114">
        <f>Tipy!A39</f>
        <v>22</v>
      </c>
      <c r="D60" s="109" t="str">
        <f>IF(Tipy!B39="","",Tipy!B39)</f>
        <v>Lukyo</v>
      </c>
      <c r="E60" s="110">
        <f t="shared" si="65"/>
        <v>170</v>
      </c>
      <c r="F60" s="105">
        <f>IF(ISBLANK(Výsledky!$I$3),"-",SUM(K60:P60,R60,T60:U60,W60,Y60:AA60,AC60,AE60,AG60,AI60:AK60,AN60:AO60,AS60:AT60,AV60:AW60,AZ60,BB60:BC60,BE60:BF60,BH60,BJ60,BL60:BN60,BP60,BR60:BS60))</f>
        <v>70</v>
      </c>
      <c r="G60" s="90">
        <f>IF(ISBLANK(Výsledky!$BF$3),"-",SUM(Q60,V60,X60,S60,AB60,AD60,AU60,BA60,BG60,BI60,BO60,BQ60,BU60))</f>
        <v>50</v>
      </c>
      <c r="H60" s="90" t="str">
        <f>IF(ISBLANK(Výsledky!$FG$3),"-",SUM(AF60,AH60,AM60,AP60,AR60,AX60))</f>
        <v>-</v>
      </c>
      <c r="I60" s="93" t="str">
        <f>IF(ISBLANK(Výsledky!$GW$3),"-",SUM(AL60,AQ60,AY60,BD60,BK60,BT60))</f>
        <v>-</v>
      </c>
      <c r="J60" s="95">
        <f>IF(ISBLANK(Výsledky!$I$3),"",Výsledky!I45)</f>
        <v>50</v>
      </c>
      <c r="K60" s="92">
        <f>IF(ISBLANK(Výsledky!$P$3),"",Výsledky!P45)</f>
        <v>20</v>
      </c>
      <c r="L60" s="92">
        <f>IF(ISBLANK(Výsledky!$W$3),"",Výsledky!W45)</f>
        <v>0</v>
      </c>
      <c r="M60" s="92">
        <f>IF(ISBLANK(Výsledky!$AD$3),"",Výsledky!AD45)</f>
        <v>20</v>
      </c>
      <c r="N60" s="92" t="str">
        <f>IF(ISBLANK(Výsledky!$AK$3),"",Výsledky!AK45)</f>
        <v>-</v>
      </c>
      <c r="O60" s="92">
        <f>IF(ISBLANK(Výsledky!$AR$3),"",Výsledky!AR45)</f>
        <v>30</v>
      </c>
      <c r="P60" s="92">
        <f>IF(ISBLANK(Výsledky!$AY$3),"",Výsledky!AY45)</f>
        <v>0</v>
      </c>
      <c r="Q60" s="92">
        <f>IF(ISBLANK(Výsledky!$BF$3),"",Výsledky!BF45)</f>
        <v>0</v>
      </c>
      <c r="R60" s="92" t="str">
        <f>IF(ISBLANK(Výsledky!$BM$3),"",Výsledky!BM45)</f>
        <v/>
      </c>
      <c r="S60" s="92">
        <f>IF(ISBLANK(Výsledky!$BT$3),"",Výsledky!BT45)</f>
        <v>50</v>
      </c>
      <c r="T60" s="92" t="str">
        <f>IF(ISBLANK(Výsledky!$CA$3),"",Výsledky!CA45)</f>
        <v/>
      </c>
      <c r="U60" s="92" t="str">
        <f>IF(ISBLANK(Výsledky!$CH$3),"",Výsledky!CH45)</f>
        <v>-</v>
      </c>
      <c r="V60" s="92" t="str">
        <f>IF(ISBLANK(Výsledky!$CO$3),"",Výsledky!CO45)</f>
        <v>-</v>
      </c>
      <c r="W60" s="92" t="str">
        <f>IF(ISBLANK(Výsledky!$CV$3),"",Výsledky!CV45)</f>
        <v>-</v>
      </c>
      <c r="X60" s="92" t="str">
        <f>IF(ISBLANK(Výsledky!$DC$3),"",Výsledky!DC45)</f>
        <v>-</v>
      </c>
      <c r="Y60" s="92" t="str">
        <f>IF(ISBLANK(Výsledky!$DJ$3),"",Výsledky!DJ45)</f>
        <v>-</v>
      </c>
      <c r="Z60" s="92" t="str">
        <f>IF(ISBLANK(Výsledky!$DQ$3),"",Výsledky!DQ45)</f>
        <v>-</v>
      </c>
      <c r="AA60" s="92" t="str">
        <f>IF(ISBLANK(Výsledky!$DX$3),"",Výsledky!DX45)</f>
        <v>-</v>
      </c>
      <c r="AB60" s="92" t="str">
        <f>IF(ISBLANK(Výsledky!$EE$3),"",Výsledky!EE45)</f>
        <v/>
      </c>
      <c r="AC60" s="92" t="str">
        <f>IF(ISBLANK(Výsledky!$EL$3),"",Výsledky!EL45)</f>
        <v/>
      </c>
      <c r="AD60" s="92" t="str">
        <f>IF(ISBLANK(Výsledky!$ES$3),"",Výsledky!ES45)</f>
        <v/>
      </c>
      <c r="AE60" s="92" t="str">
        <f>IF(ISBLANK(Výsledky!$EZ$3),"",Výsledky!EZ45)</f>
        <v/>
      </c>
      <c r="AF60" s="92" t="str">
        <f>IF(ISBLANK(Výsledky!$FG$3),"",Výsledky!FG45)</f>
        <v/>
      </c>
      <c r="AG60" s="92" t="str">
        <f>IF(ISBLANK(Výsledky!$FN$3),"",Výsledky!FN45)</f>
        <v/>
      </c>
      <c r="AH60" s="92" t="str">
        <f>IF(ISBLANK(Výsledky!$FU$3),"",Výsledky!FU45)</f>
        <v/>
      </c>
      <c r="AI60" s="92" t="str">
        <f>IF(ISBLANK(Výsledky!$GB$3),"",Výsledky!GB45)</f>
        <v/>
      </c>
      <c r="AJ60" s="92" t="str">
        <f>IF(ISBLANK(Výsledky!$GI$3),"",Výsledky!GI45)</f>
        <v/>
      </c>
      <c r="AK60" s="92" t="str">
        <f>IF(ISBLANK(Výsledky!$GP$3),"",Výsledky!GP45)</f>
        <v/>
      </c>
      <c r="AL60" s="92" t="str">
        <f>IF(ISBLANK(Výsledky!$GW$3),"",Výsledky!GW45)</f>
        <v/>
      </c>
      <c r="AM60" s="92" t="str">
        <f>IF(ISBLANK(Výsledky!$HD$3),"",Výsledky!HD45)</f>
        <v/>
      </c>
      <c r="AN60" s="92" t="str">
        <f>IF(ISBLANK(Výsledky!$HK$3),"",Výsledky!HK45)</f>
        <v/>
      </c>
      <c r="AO60" s="92" t="str">
        <f>IF(ISBLANK(Výsledky!$HR$3),"",Výsledky!HR45)</f>
        <v/>
      </c>
      <c r="AP60" s="92" t="str">
        <f>IF(ISBLANK(Výsledky!$HY$3),"",Výsledky!HY45)</f>
        <v/>
      </c>
      <c r="AQ60" s="92" t="str">
        <f>IF(ISBLANK(Výsledky!$IF$3),"",Výsledky!IF45)</f>
        <v/>
      </c>
      <c r="AR60" s="92" t="str">
        <f>IF(ISBLANK(Výsledky!$IM$3),"",Výsledky!IM45)</f>
        <v/>
      </c>
      <c r="AS60" s="92" t="str">
        <f>IF(ISBLANK(Výsledky!$IT$3),"",Výsledky!IT45)</f>
        <v/>
      </c>
      <c r="AT60" s="92" t="str">
        <f>IF(ISBLANK(Výsledky!$JA$3),"",Výsledky!JA45)</f>
        <v/>
      </c>
      <c r="AU60" s="92" t="str">
        <f>IF(ISBLANK(Výsledky!$JH$3),"",Výsledky!JH45)</f>
        <v/>
      </c>
      <c r="AV60" s="92" t="str">
        <f>IF(ISBLANK(Výsledky!$JO$3),"",Výsledky!JO45)</f>
        <v/>
      </c>
      <c r="AW60" s="92" t="str">
        <f>IF(ISBLANK(Výsledky!$JV$3),"",Výsledky!JV45)</f>
        <v/>
      </c>
      <c r="AX60" s="92" t="str">
        <f>IF(ISBLANK(Výsledky!$KC$3),"",Výsledky!KC45)</f>
        <v/>
      </c>
      <c r="AY60" s="92" t="str">
        <f>IF(ISBLANK(Výsledky!$KJ$3),"",Výsledky!KJ45)</f>
        <v/>
      </c>
      <c r="AZ60" s="92" t="str">
        <f>IF(ISBLANK(Výsledky!$KQ$3),"",Výsledky!KQ45)</f>
        <v/>
      </c>
      <c r="BA60" s="92" t="str">
        <f>IF(ISBLANK(Výsledky!$KX$3),"",Výsledky!KX45)</f>
        <v/>
      </c>
      <c r="BB60" s="92" t="str">
        <f>IF(ISBLANK(Výsledky!$LE$3),"",Výsledky!LE45)</f>
        <v/>
      </c>
      <c r="BC60" s="92" t="str">
        <f>IF(ISBLANK(Výsledky!$LL$3),"",Výsledky!LL45)</f>
        <v/>
      </c>
      <c r="BD60" s="92" t="str">
        <f>IF(ISBLANK(Výsledky!$LS$3),"",Výsledky!LS45)</f>
        <v/>
      </c>
      <c r="BE60" s="92" t="str">
        <f>IF(ISBLANK(Výsledky!$LZ$3),"",Výsledky!LZ45)</f>
        <v/>
      </c>
      <c r="BF60" s="92" t="str">
        <f>IF(ISBLANK(Výsledky!$MG$3),"",Výsledky!MG45)</f>
        <v/>
      </c>
      <c r="BG60" s="92" t="str">
        <f>IF(ISBLANK(Výsledky!$MN$3),"",Výsledky!MN45)</f>
        <v/>
      </c>
      <c r="BH60" s="92" t="str">
        <f>IF(ISBLANK(Výsledky!$MU$3),"",Výsledky!MU45)</f>
        <v/>
      </c>
      <c r="BI60" s="92" t="str">
        <f>IF(ISBLANK(Výsledky!$NB$3),"",Výsledky!NB45)</f>
        <v/>
      </c>
      <c r="BJ60" s="92" t="str">
        <f>IF(ISBLANK(Výsledky!$NI$3),"",Výsledky!NI45)</f>
        <v/>
      </c>
      <c r="BK60" s="92" t="str">
        <f>IF(ISBLANK(Výsledky!$NP$3),"",Výsledky!NP45)</f>
        <v/>
      </c>
      <c r="BL60" s="92" t="str">
        <f>IF(ISBLANK(Výsledky!$NW$3),"",Výsledky!NW45)</f>
        <v/>
      </c>
      <c r="BM60" s="92" t="str">
        <f>IF(ISBLANK(Výsledky!$OD$3),"",Výsledky!OD45)</f>
        <v/>
      </c>
      <c r="BN60" s="92" t="str">
        <f>IF(ISBLANK(Výsledky!$OK$3),"",Výsledky!OK45)</f>
        <v/>
      </c>
      <c r="BO60" s="92" t="str">
        <f>IF(ISBLANK(Výsledky!$OR$3),"",Výsledky!OR45)</f>
        <v/>
      </c>
      <c r="BP60" s="92" t="str">
        <f>IF(ISBLANK(Výsledky!$OY$3),"",Výsledky!OY45)</f>
        <v/>
      </c>
      <c r="BQ60" s="92" t="str">
        <f>IF(ISBLANK(Výsledky!$PF$3),"",Výsledky!PF45)</f>
        <v/>
      </c>
      <c r="BR60" s="92" t="str">
        <f>IF(ISBLANK(Výsledky!$PM$3),"",Výsledky!PM45)</f>
        <v/>
      </c>
      <c r="BS60" s="92" t="str">
        <f>IF(ISBLANK(Výsledky!$PT$3),"",Výsledky!PT45)</f>
        <v/>
      </c>
      <c r="BT60" s="92" t="str">
        <f>IF(ISBLANK(Výsledky!$QA$3),"",Výsledky!QA45)</f>
        <v/>
      </c>
      <c r="BU60" s="96" t="str">
        <f>IF(ISBLANK(Výsledky!$QH$3),"",Výsledky!QH45)</f>
        <v/>
      </c>
      <c r="BV60" s="8"/>
      <c r="BW60" s="11"/>
      <c r="BX60" s="12" t="str">
        <f>IF(Tipy!B63="","",Tipy!B63)</f>
        <v>Robbie66Fowler</v>
      </c>
      <c r="BY60" s="10">
        <f t="shared" si="1"/>
        <v>64</v>
      </c>
      <c r="BZ60" s="10">
        <f t="shared" si="2"/>
        <v>51</v>
      </c>
      <c r="CA60" s="10">
        <f t="shared" si="3"/>
        <v>54</v>
      </c>
      <c r="CB60" s="10">
        <f t="shared" si="4"/>
        <v>50</v>
      </c>
      <c r="CC60" s="10">
        <f t="shared" si="5"/>
        <v>40</v>
      </c>
      <c r="CD60" s="10">
        <f t="shared" si="6"/>
        <v>23</v>
      </c>
      <c r="CE60" s="10">
        <f t="shared" si="7"/>
        <v>24</v>
      </c>
      <c r="CF60" s="10">
        <f t="shared" si="8"/>
        <v>18</v>
      </c>
      <c r="CG60" s="10" t="e">
        <f t="shared" si="9"/>
        <v>#N/A</v>
      </c>
      <c r="CH60" s="10" t="e">
        <f t="shared" si="10"/>
        <v>#N/A</v>
      </c>
      <c r="CI60" s="10" t="e">
        <f t="shared" si="11"/>
        <v>#N/A</v>
      </c>
      <c r="CJ60" s="10" t="e">
        <f t="shared" si="12"/>
        <v>#N/A</v>
      </c>
      <c r="CK60" s="10" t="e">
        <f t="shared" si="13"/>
        <v>#N/A</v>
      </c>
      <c r="CL60" s="10" t="e">
        <f t="shared" si="14"/>
        <v>#N/A</v>
      </c>
      <c r="CM60" s="10" t="e">
        <f t="shared" si="15"/>
        <v>#N/A</v>
      </c>
      <c r="CN60" s="10" t="e">
        <f t="shared" si="16"/>
        <v>#N/A</v>
      </c>
      <c r="CO60" s="10" t="e">
        <f t="shared" si="17"/>
        <v>#N/A</v>
      </c>
      <c r="CP60" s="10" t="e">
        <f t="shared" si="18"/>
        <v>#N/A</v>
      </c>
      <c r="CQ60" s="10" t="e">
        <f t="shared" si="19"/>
        <v>#N/A</v>
      </c>
      <c r="CR60" s="10" t="e">
        <f t="shared" si="20"/>
        <v>#N/A</v>
      </c>
      <c r="CS60" s="10" t="e">
        <f t="shared" si="21"/>
        <v>#N/A</v>
      </c>
      <c r="CT60" s="10" t="e">
        <f t="shared" si="22"/>
        <v>#N/A</v>
      </c>
      <c r="CU60" s="10" t="e">
        <f t="shared" si="23"/>
        <v>#N/A</v>
      </c>
      <c r="CV60" s="10" t="e">
        <f t="shared" si="24"/>
        <v>#N/A</v>
      </c>
      <c r="CW60" s="10" t="e">
        <f t="shared" si="25"/>
        <v>#N/A</v>
      </c>
      <c r="CX60" s="10" t="e">
        <f t="shared" si="26"/>
        <v>#N/A</v>
      </c>
      <c r="CY60" s="10" t="e">
        <f t="shared" si="27"/>
        <v>#N/A</v>
      </c>
      <c r="CZ60" s="10" t="e">
        <f t="shared" si="28"/>
        <v>#N/A</v>
      </c>
      <c r="DA60" s="10" t="e">
        <f t="shared" si="29"/>
        <v>#N/A</v>
      </c>
      <c r="DB60" s="10" t="e">
        <f t="shared" si="30"/>
        <v>#N/A</v>
      </c>
      <c r="DC60" s="10" t="e">
        <f t="shared" si="31"/>
        <v>#N/A</v>
      </c>
      <c r="DD60" s="10" t="e">
        <f t="shared" si="32"/>
        <v>#N/A</v>
      </c>
      <c r="DE60" s="10" t="e">
        <f t="shared" si="33"/>
        <v>#N/A</v>
      </c>
      <c r="DF60" s="10" t="e">
        <f t="shared" si="34"/>
        <v>#N/A</v>
      </c>
      <c r="DG60" s="10" t="e">
        <f t="shared" si="35"/>
        <v>#N/A</v>
      </c>
      <c r="DH60" s="10" t="e">
        <f t="shared" si="36"/>
        <v>#N/A</v>
      </c>
      <c r="DI60" s="10" t="e">
        <f t="shared" si="37"/>
        <v>#N/A</v>
      </c>
      <c r="DJ60" s="10" t="e">
        <f t="shared" si="38"/>
        <v>#N/A</v>
      </c>
      <c r="DK60" s="10" t="e">
        <f t="shared" si="39"/>
        <v>#N/A</v>
      </c>
      <c r="DL60" s="10" t="e">
        <f t="shared" si="40"/>
        <v>#N/A</v>
      </c>
      <c r="DM60" s="10" t="e">
        <f t="shared" si="41"/>
        <v>#N/A</v>
      </c>
      <c r="DN60" s="10" t="e">
        <f t="shared" si="42"/>
        <v>#N/A</v>
      </c>
      <c r="DO60" s="10" t="e">
        <f t="shared" si="43"/>
        <v>#N/A</v>
      </c>
      <c r="DP60" s="10" t="e">
        <f t="shared" si="44"/>
        <v>#N/A</v>
      </c>
      <c r="DQ60" s="10" t="e">
        <f t="shared" si="45"/>
        <v>#N/A</v>
      </c>
      <c r="DR60" s="10" t="e">
        <f t="shared" si="46"/>
        <v>#N/A</v>
      </c>
      <c r="DS60" s="10" t="e">
        <f t="shared" si="47"/>
        <v>#N/A</v>
      </c>
      <c r="DT60" s="10" t="e">
        <f t="shared" si="48"/>
        <v>#N/A</v>
      </c>
      <c r="DU60" s="10" t="e">
        <f t="shared" si="49"/>
        <v>#N/A</v>
      </c>
      <c r="DV60" s="10" t="e">
        <f t="shared" si="50"/>
        <v>#N/A</v>
      </c>
      <c r="DW60" s="10" t="e">
        <f t="shared" si="51"/>
        <v>#N/A</v>
      </c>
      <c r="DX60" s="10" t="e">
        <f t="shared" si="52"/>
        <v>#N/A</v>
      </c>
      <c r="DY60" s="10" t="e">
        <f t="shared" si="53"/>
        <v>#N/A</v>
      </c>
      <c r="DZ60" s="10" t="e">
        <f t="shared" si="54"/>
        <v>#N/A</v>
      </c>
      <c r="EA60" s="10" t="e">
        <f t="shared" si="55"/>
        <v>#N/A</v>
      </c>
      <c r="EB60" s="10" t="e">
        <f t="shared" si="56"/>
        <v>#N/A</v>
      </c>
      <c r="EC60" s="10" t="e">
        <f t="shared" si="57"/>
        <v>#N/A</v>
      </c>
      <c r="ED60" s="10" t="e">
        <f t="shared" si="58"/>
        <v>#N/A</v>
      </c>
      <c r="EE60" s="10" t="e">
        <f t="shared" si="59"/>
        <v>#N/A</v>
      </c>
      <c r="EF60" s="10" t="e">
        <f t="shared" si="60"/>
        <v>#N/A</v>
      </c>
      <c r="EG60" s="10" t="e">
        <f t="shared" si="61"/>
        <v>#N/A</v>
      </c>
      <c r="EH60" s="10" t="e">
        <f t="shared" si="62"/>
        <v>#N/A</v>
      </c>
      <c r="EI60" s="10" t="e">
        <f t="shared" si="63"/>
        <v>#N/A</v>
      </c>
      <c r="EJ60" s="10" t="e">
        <f t="shared" si="64"/>
        <v>#N/A</v>
      </c>
    </row>
    <row r="61" spans="1:140" ht="15" x14ac:dyDescent="0.2">
      <c r="A61" s="1"/>
      <c r="B61" s="118" t="s">
        <v>151</v>
      </c>
      <c r="C61" s="114">
        <f>Tipy!A30</f>
        <v>40</v>
      </c>
      <c r="D61" s="109" t="str">
        <f>IF(Tipy!B30="","",Tipy!B30)</f>
        <v>JV-21</v>
      </c>
      <c r="E61" s="110">
        <f t="shared" si="65"/>
        <v>170</v>
      </c>
      <c r="F61" s="105">
        <f>IF(ISBLANK(Výsledky!$I$3),"-",SUM(K61:P61,R61,T61:U61,W61,Y61:AA61,AC61,AE61,AG61,AI61:AK61,AN61:AO61,AS61:AT61,AV61:AW61,AZ61,BB61:BC61,BE61:BF61,BH61,BJ61,BL61:BN61,BP61,BR61:BS61))</f>
        <v>150</v>
      </c>
      <c r="G61" s="90">
        <f>IF(ISBLANK(Výsledky!$BF$3),"-",SUM(Q61,V61,X61,S61,AB61,AD61,AU61,BA61,BG61,BI61,BO61,BQ61,BU61))</f>
        <v>0</v>
      </c>
      <c r="H61" s="90" t="str">
        <f>IF(ISBLANK(Výsledky!$FG$3),"-",SUM(AF61,AH61,AM61,AP61,AR61,AX61))</f>
        <v>-</v>
      </c>
      <c r="I61" s="93" t="str">
        <f>IF(ISBLANK(Výsledky!$GW$3),"-",SUM(AL61,AQ61,AY61,BD61,BK61,BT61))</f>
        <v>-</v>
      </c>
      <c r="J61" s="95">
        <f>IF(ISBLANK(Výsledky!$I$3),"",Výsledky!I36)</f>
        <v>20</v>
      </c>
      <c r="K61" s="92">
        <f>IF(ISBLANK(Výsledky!$P$3),"",Výsledky!P36)</f>
        <v>20</v>
      </c>
      <c r="L61" s="92">
        <f>IF(ISBLANK(Výsledky!$W$3),"",Výsledky!W36)</f>
        <v>20</v>
      </c>
      <c r="M61" s="92">
        <f>IF(ISBLANK(Výsledky!$AD$3),"",Výsledky!AD36)</f>
        <v>20</v>
      </c>
      <c r="N61" s="92">
        <f>IF(ISBLANK(Výsledky!$AK$3),"",Výsledky!AK36)</f>
        <v>20</v>
      </c>
      <c r="O61" s="92">
        <f>IF(ISBLANK(Výsledky!$AR$3),"",Výsledky!AR36)</f>
        <v>50</v>
      </c>
      <c r="P61" s="92">
        <f>IF(ISBLANK(Výsledky!$AY$3),"",Výsledky!AY36)</f>
        <v>0</v>
      </c>
      <c r="Q61" s="92">
        <f>IF(ISBLANK(Výsledky!$BF$3),"",Výsledky!BF36)</f>
        <v>0</v>
      </c>
      <c r="R61" s="92" t="str">
        <f>IF(ISBLANK(Výsledky!$BM$3),"",Výsledky!BM36)</f>
        <v/>
      </c>
      <c r="S61" s="92" t="str">
        <f>IF(ISBLANK(Výsledky!$BT$3),"",Výsledky!BT36)</f>
        <v>-</v>
      </c>
      <c r="T61" s="92" t="str">
        <f>IF(ISBLANK(Výsledky!$CA$3),"",Výsledky!CA36)</f>
        <v/>
      </c>
      <c r="U61" s="92">
        <f>IF(ISBLANK(Výsledky!$CH$3),"",Výsledky!CH36)</f>
        <v>20</v>
      </c>
      <c r="V61" s="92" t="str">
        <f>IF(ISBLANK(Výsledky!$CO$3),"",Výsledky!CO36)</f>
        <v>-</v>
      </c>
      <c r="W61" s="92" t="str">
        <f>IF(ISBLANK(Výsledky!$CV$3),"",Výsledky!CV36)</f>
        <v>-</v>
      </c>
      <c r="X61" s="92" t="str">
        <f>IF(ISBLANK(Výsledky!$DC$3),"",Výsledky!DC36)</f>
        <v>-</v>
      </c>
      <c r="Y61" s="92" t="str">
        <f>IF(ISBLANK(Výsledky!$DJ$3),"",Výsledky!DJ36)</f>
        <v>-</v>
      </c>
      <c r="Z61" s="92" t="str">
        <f>IF(ISBLANK(Výsledky!$DQ$3),"",Výsledky!DQ36)</f>
        <v>-</v>
      </c>
      <c r="AA61" s="92" t="str">
        <f>IF(ISBLANK(Výsledky!$DX$3),"",Výsledky!DX36)</f>
        <v>-</v>
      </c>
      <c r="AB61" s="92" t="str">
        <f>IF(ISBLANK(Výsledky!$EE$3),"",Výsledky!EE36)</f>
        <v/>
      </c>
      <c r="AC61" s="92" t="str">
        <f>IF(ISBLANK(Výsledky!$EL$3),"",Výsledky!EL36)</f>
        <v/>
      </c>
      <c r="AD61" s="92" t="str">
        <f>IF(ISBLANK(Výsledky!$ES$3),"",Výsledky!ES36)</f>
        <v/>
      </c>
      <c r="AE61" s="92" t="str">
        <f>IF(ISBLANK(Výsledky!$EZ$3),"",Výsledky!EZ36)</f>
        <v/>
      </c>
      <c r="AF61" s="92" t="str">
        <f>IF(ISBLANK(Výsledky!$FG$3),"",Výsledky!FG36)</f>
        <v/>
      </c>
      <c r="AG61" s="92" t="str">
        <f>IF(ISBLANK(Výsledky!$FN$3),"",Výsledky!FN36)</f>
        <v/>
      </c>
      <c r="AH61" s="92" t="str">
        <f>IF(ISBLANK(Výsledky!$FU$3),"",Výsledky!FU36)</f>
        <v/>
      </c>
      <c r="AI61" s="92" t="str">
        <f>IF(ISBLANK(Výsledky!$GB$3),"",Výsledky!GB36)</f>
        <v/>
      </c>
      <c r="AJ61" s="92" t="str">
        <f>IF(ISBLANK(Výsledky!$GI$3),"",Výsledky!GI36)</f>
        <v/>
      </c>
      <c r="AK61" s="92" t="str">
        <f>IF(ISBLANK(Výsledky!$GP$3),"",Výsledky!GP36)</f>
        <v/>
      </c>
      <c r="AL61" s="92" t="str">
        <f>IF(ISBLANK(Výsledky!$GW$3),"",Výsledky!GW36)</f>
        <v/>
      </c>
      <c r="AM61" s="92" t="str">
        <f>IF(ISBLANK(Výsledky!$HD$3),"",Výsledky!HD36)</f>
        <v/>
      </c>
      <c r="AN61" s="92" t="str">
        <f>IF(ISBLANK(Výsledky!$HK$3),"",Výsledky!HK36)</f>
        <v/>
      </c>
      <c r="AO61" s="92" t="str">
        <f>IF(ISBLANK(Výsledky!$HR$3),"",Výsledky!HR36)</f>
        <v/>
      </c>
      <c r="AP61" s="92" t="str">
        <f>IF(ISBLANK(Výsledky!$HY$3),"",Výsledky!HY36)</f>
        <v/>
      </c>
      <c r="AQ61" s="92" t="str">
        <f>IF(ISBLANK(Výsledky!$IF$3),"",Výsledky!IF36)</f>
        <v/>
      </c>
      <c r="AR61" s="92" t="str">
        <f>IF(ISBLANK(Výsledky!$IM$3),"",Výsledky!IM36)</f>
        <v/>
      </c>
      <c r="AS61" s="92" t="str">
        <f>IF(ISBLANK(Výsledky!$IT$3),"",Výsledky!IT36)</f>
        <v/>
      </c>
      <c r="AT61" s="92" t="str">
        <f>IF(ISBLANK(Výsledky!$JA$3),"",Výsledky!JA36)</f>
        <v/>
      </c>
      <c r="AU61" s="92" t="str">
        <f>IF(ISBLANK(Výsledky!$JH$3),"",Výsledky!JH36)</f>
        <v/>
      </c>
      <c r="AV61" s="92" t="str">
        <f>IF(ISBLANK(Výsledky!$JO$3),"",Výsledky!JO36)</f>
        <v/>
      </c>
      <c r="AW61" s="92" t="str">
        <f>IF(ISBLANK(Výsledky!$JV$3),"",Výsledky!JV36)</f>
        <v/>
      </c>
      <c r="AX61" s="92" t="str">
        <f>IF(ISBLANK(Výsledky!$KC$3),"",Výsledky!KC36)</f>
        <v/>
      </c>
      <c r="AY61" s="92" t="str">
        <f>IF(ISBLANK(Výsledky!$KJ$3),"",Výsledky!KJ36)</f>
        <v/>
      </c>
      <c r="AZ61" s="92" t="str">
        <f>IF(ISBLANK(Výsledky!$KQ$3),"",Výsledky!KQ36)</f>
        <v/>
      </c>
      <c r="BA61" s="92" t="str">
        <f>IF(ISBLANK(Výsledky!$KX$3),"",Výsledky!KX36)</f>
        <v/>
      </c>
      <c r="BB61" s="92" t="str">
        <f>IF(ISBLANK(Výsledky!$LE$3),"",Výsledky!LE36)</f>
        <v/>
      </c>
      <c r="BC61" s="92" t="str">
        <f>IF(ISBLANK(Výsledky!$LL$3),"",Výsledky!LL36)</f>
        <v/>
      </c>
      <c r="BD61" s="92" t="str">
        <f>IF(ISBLANK(Výsledky!$LS$3),"",Výsledky!LS36)</f>
        <v/>
      </c>
      <c r="BE61" s="92" t="str">
        <f>IF(ISBLANK(Výsledky!$LZ$3),"",Výsledky!LZ36)</f>
        <v/>
      </c>
      <c r="BF61" s="92" t="str">
        <f>IF(ISBLANK(Výsledky!$MG$3),"",Výsledky!MG36)</f>
        <v/>
      </c>
      <c r="BG61" s="92" t="str">
        <f>IF(ISBLANK(Výsledky!$MN$3),"",Výsledky!MN36)</f>
        <v/>
      </c>
      <c r="BH61" s="92" t="str">
        <f>IF(ISBLANK(Výsledky!$MU$3),"",Výsledky!MU36)</f>
        <v/>
      </c>
      <c r="BI61" s="92" t="str">
        <f>IF(ISBLANK(Výsledky!$NB$3),"",Výsledky!NB36)</f>
        <v/>
      </c>
      <c r="BJ61" s="92" t="str">
        <f>IF(ISBLANK(Výsledky!$NI$3),"",Výsledky!NI36)</f>
        <v/>
      </c>
      <c r="BK61" s="92" t="str">
        <f>IF(ISBLANK(Výsledky!$NP$3),"",Výsledky!NP36)</f>
        <v/>
      </c>
      <c r="BL61" s="92" t="str">
        <f>IF(ISBLANK(Výsledky!$NW$3),"",Výsledky!NW36)</f>
        <v/>
      </c>
      <c r="BM61" s="92" t="str">
        <f>IF(ISBLANK(Výsledky!$OD$3),"",Výsledky!OD36)</f>
        <v/>
      </c>
      <c r="BN61" s="92" t="str">
        <f>IF(ISBLANK(Výsledky!$OK$3),"",Výsledky!OK36)</f>
        <v/>
      </c>
      <c r="BO61" s="92" t="str">
        <f>IF(ISBLANK(Výsledky!$OR$3),"",Výsledky!OR36)</f>
        <v/>
      </c>
      <c r="BP61" s="92" t="str">
        <f>IF(ISBLANK(Výsledky!$OY$3),"",Výsledky!OY36)</f>
        <v/>
      </c>
      <c r="BQ61" s="92" t="str">
        <f>IF(ISBLANK(Výsledky!$PF$3),"",Výsledky!PF36)</f>
        <v/>
      </c>
      <c r="BR61" s="92" t="str">
        <f>IF(ISBLANK(Výsledky!$PM$3),"",Výsledky!PM36)</f>
        <v/>
      </c>
      <c r="BS61" s="92" t="str">
        <f>IF(ISBLANK(Výsledky!$PT$3),"",Výsledky!PT36)</f>
        <v/>
      </c>
      <c r="BT61" s="92" t="str">
        <f>IF(ISBLANK(Výsledky!$QA$3),"",Výsledky!QA36)</f>
        <v/>
      </c>
      <c r="BU61" s="96" t="str">
        <f>IF(ISBLANK(Výsledky!$QH$3),"",Výsledky!QH36)</f>
        <v/>
      </c>
      <c r="BV61" s="8"/>
      <c r="BW61" s="11"/>
      <c r="BX61" s="12" t="str">
        <f>IF(Tipy!B64="","",Tipy!B64)</f>
        <v>Roman9YNWA</v>
      </c>
      <c r="BY61" s="10">
        <f t="shared" si="1"/>
        <v>29</v>
      </c>
      <c r="BZ61" s="10">
        <f t="shared" si="2"/>
        <v>24</v>
      </c>
      <c r="CA61" s="10">
        <f t="shared" si="3"/>
        <v>24</v>
      </c>
      <c r="CB61" s="10">
        <f t="shared" si="4"/>
        <v>34</v>
      </c>
      <c r="CC61" s="10">
        <f t="shared" si="5"/>
        <v>21</v>
      </c>
      <c r="CD61" s="10">
        <f t="shared" si="6"/>
        <v>12</v>
      </c>
      <c r="CE61" s="10">
        <f t="shared" si="7"/>
        <v>14</v>
      </c>
      <c r="CF61" s="10">
        <f t="shared" si="8"/>
        <v>15</v>
      </c>
      <c r="CG61" s="10" t="e">
        <f t="shared" si="9"/>
        <v>#N/A</v>
      </c>
      <c r="CH61" s="10" t="e">
        <f t="shared" si="10"/>
        <v>#N/A</v>
      </c>
      <c r="CI61" s="10" t="e">
        <f t="shared" si="11"/>
        <v>#N/A</v>
      </c>
      <c r="CJ61" s="10" t="e">
        <f t="shared" si="12"/>
        <v>#N/A</v>
      </c>
      <c r="CK61" s="10" t="e">
        <f t="shared" si="13"/>
        <v>#N/A</v>
      </c>
      <c r="CL61" s="10" t="e">
        <f t="shared" si="14"/>
        <v>#N/A</v>
      </c>
      <c r="CM61" s="10" t="e">
        <f t="shared" si="15"/>
        <v>#N/A</v>
      </c>
      <c r="CN61" s="10" t="e">
        <f t="shared" si="16"/>
        <v>#N/A</v>
      </c>
      <c r="CO61" s="10" t="e">
        <f t="shared" si="17"/>
        <v>#N/A</v>
      </c>
      <c r="CP61" s="10" t="e">
        <f t="shared" si="18"/>
        <v>#N/A</v>
      </c>
      <c r="CQ61" s="10" t="e">
        <f t="shared" si="19"/>
        <v>#N/A</v>
      </c>
      <c r="CR61" s="10" t="e">
        <f t="shared" si="20"/>
        <v>#N/A</v>
      </c>
      <c r="CS61" s="10" t="e">
        <f t="shared" si="21"/>
        <v>#N/A</v>
      </c>
      <c r="CT61" s="10" t="e">
        <f t="shared" si="22"/>
        <v>#N/A</v>
      </c>
      <c r="CU61" s="10" t="e">
        <f t="shared" si="23"/>
        <v>#N/A</v>
      </c>
      <c r="CV61" s="10" t="e">
        <f t="shared" si="24"/>
        <v>#N/A</v>
      </c>
      <c r="CW61" s="10" t="e">
        <f t="shared" si="25"/>
        <v>#N/A</v>
      </c>
      <c r="CX61" s="10" t="e">
        <f t="shared" si="26"/>
        <v>#N/A</v>
      </c>
      <c r="CY61" s="10" t="e">
        <f t="shared" si="27"/>
        <v>#N/A</v>
      </c>
      <c r="CZ61" s="10" t="e">
        <f t="shared" si="28"/>
        <v>#N/A</v>
      </c>
      <c r="DA61" s="10" t="e">
        <f t="shared" si="29"/>
        <v>#N/A</v>
      </c>
      <c r="DB61" s="10" t="e">
        <f t="shared" si="30"/>
        <v>#N/A</v>
      </c>
      <c r="DC61" s="10" t="e">
        <f t="shared" si="31"/>
        <v>#N/A</v>
      </c>
      <c r="DD61" s="10" t="e">
        <f t="shared" si="32"/>
        <v>#N/A</v>
      </c>
      <c r="DE61" s="10" t="e">
        <f t="shared" si="33"/>
        <v>#N/A</v>
      </c>
      <c r="DF61" s="10" t="e">
        <f t="shared" si="34"/>
        <v>#N/A</v>
      </c>
      <c r="DG61" s="10" t="e">
        <f t="shared" si="35"/>
        <v>#N/A</v>
      </c>
      <c r="DH61" s="10" t="e">
        <f t="shared" si="36"/>
        <v>#N/A</v>
      </c>
      <c r="DI61" s="10" t="e">
        <f t="shared" si="37"/>
        <v>#N/A</v>
      </c>
      <c r="DJ61" s="10" t="e">
        <f t="shared" si="38"/>
        <v>#N/A</v>
      </c>
      <c r="DK61" s="10" t="e">
        <f t="shared" si="39"/>
        <v>#N/A</v>
      </c>
      <c r="DL61" s="10" t="e">
        <f t="shared" si="40"/>
        <v>#N/A</v>
      </c>
      <c r="DM61" s="10" t="e">
        <f t="shared" si="41"/>
        <v>#N/A</v>
      </c>
      <c r="DN61" s="10" t="e">
        <f t="shared" si="42"/>
        <v>#N/A</v>
      </c>
      <c r="DO61" s="10" t="e">
        <f t="shared" si="43"/>
        <v>#N/A</v>
      </c>
      <c r="DP61" s="10" t="e">
        <f t="shared" si="44"/>
        <v>#N/A</v>
      </c>
      <c r="DQ61" s="10" t="e">
        <f t="shared" si="45"/>
        <v>#N/A</v>
      </c>
      <c r="DR61" s="10" t="e">
        <f t="shared" si="46"/>
        <v>#N/A</v>
      </c>
      <c r="DS61" s="10" t="e">
        <f t="shared" si="47"/>
        <v>#N/A</v>
      </c>
      <c r="DT61" s="10" t="e">
        <f t="shared" si="48"/>
        <v>#N/A</v>
      </c>
      <c r="DU61" s="10" t="e">
        <f t="shared" si="49"/>
        <v>#N/A</v>
      </c>
      <c r="DV61" s="10" t="e">
        <f t="shared" si="50"/>
        <v>#N/A</v>
      </c>
      <c r="DW61" s="10" t="e">
        <f t="shared" si="51"/>
        <v>#N/A</v>
      </c>
      <c r="DX61" s="10" t="e">
        <f t="shared" si="52"/>
        <v>#N/A</v>
      </c>
      <c r="DY61" s="10" t="e">
        <f t="shared" si="53"/>
        <v>#N/A</v>
      </c>
      <c r="DZ61" s="10" t="e">
        <f t="shared" si="54"/>
        <v>#N/A</v>
      </c>
      <c r="EA61" s="10" t="e">
        <f t="shared" si="55"/>
        <v>#N/A</v>
      </c>
      <c r="EB61" s="10" t="e">
        <f t="shared" si="56"/>
        <v>#N/A</v>
      </c>
      <c r="EC61" s="10" t="e">
        <f t="shared" si="57"/>
        <v>#N/A</v>
      </c>
      <c r="ED61" s="10" t="e">
        <f t="shared" si="58"/>
        <v>#N/A</v>
      </c>
      <c r="EE61" s="10" t="e">
        <f t="shared" si="59"/>
        <v>#N/A</v>
      </c>
      <c r="EF61" s="10" t="e">
        <f t="shared" si="60"/>
        <v>#N/A</v>
      </c>
      <c r="EG61" s="10" t="e">
        <f t="shared" si="61"/>
        <v>#N/A</v>
      </c>
      <c r="EH61" s="10" t="e">
        <f t="shared" si="62"/>
        <v>#N/A</v>
      </c>
      <c r="EI61" s="10" t="e">
        <f t="shared" si="63"/>
        <v>#N/A</v>
      </c>
      <c r="EJ61" s="10" t="e">
        <f t="shared" si="64"/>
        <v>#N/A</v>
      </c>
    </row>
    <row r="62" spans="1:140" ht="15" x14ac:dyDescent="0.2">
      <c r="A62" s="1"/>
      <c r="B62" s="118" t="s">
        <v>152</v>
      </c>
      <c r="C62" s="114">
        <f>Tipy!A41</f>
        <v>63</v>
      </c>
      <c r="D62" s="109" t="str">
        <f>IF(Tipy!B41="","",Tipy!B41)</f>
        <v>Marek</v>
      </c>
      <c r="E62" s="110">
        <f t="shared" si="65"/>
        <v>170</v>
      </c>
      <c r="F62" s="105">
        <f>IF(ISBLANK(Výsledky!$I$3),"-",SUM(K62:P62,R62,T62:U62,W62,Y62:AA62,AC62,AE62,AG62,AI62:AK62,AN62:AO62,AS62:AT62,AV62:AW62,AZ62,BB62:BC62,BE62:BF62,BH62,BJ62,BL62:BN62,BP62,BR62:BS62))</f>
        <v>170</v>
      </c>
      <c r="G62" s="90">
        <f>IF(ISBLANK(Výsledky!$BF$3),"-",SUM(Q62,V62,X62,S62,AB62,AD62,AU62,BA62,BG62,BI62,BO62,BQ62,BU62))</f>
        <v>0</v>
      </c>
      <c r="H62" s="90" t="str">
        <f>IF(ISBLANK(Výsledky!$FG$3),"-",SUM(AF62,AH62,AM62,AP62,AR62,AX62))</f>
        <v>-</v>
      </c>
      <c r="I62" s="93" t="str">
        <f>IF(ISBLANK(Výsledky!$GW$3),"-",SUM(AL62,AQ62,AY62,BD62,BK62,BT62))</f>
        <v>-</v>
      </c>
      <c r="J62" s="95">
        <f>IF(ISBLANK(Výsledky!$I$3),"",Výsledky!I47)</f>
        <v>0</v>
      </c>
      <c r="K62" s="92">
        <f>IF(ISBLANK(Výsledky!$P$3),"",Výsledky!P47)</f>
        <v>20</v>
      </c>
      <c r="L62" s="92">
        <f>IF(ISBLANK(Výsledky!$W$3),"",Výsledky!W47)</f>
        <v>0</v>
      </c>
      <c r="M62" s="92">
        <f>IF(ISBLANK(Výsledky!$AD$3),"",Výsledky!AD47)</f>
        <v>30</v>
      </c>
      <c r="N62" s="92">
        <f>IF(ISBLANK(Výsledky!$AK$3),"",Výsledky!AK47)</f>
        <v>20</v>
      </c>
      <c r="O62" s="92">
        <f>IF(ISBLANK(Výsledky!$AR$3),"",Výsledky!AR47)</f>
        <v>80</v>
      </c>
      <c r="P62" s="92">
        <f>IF(ISBLANK(Výsledky!$AY$3),"",Výsledky!AY47)</f>
        <v>20</v>
      </c>
      <c r="Q62" s="92" t="str">
        <f>IF(ISBLANK(Výsledky!$BF$3),"",Výsledky!BF47)</f>
        <v>-</v>
      </c>
      <c r="R62" s="92" t="str">
        <f>IF(ISBLANK(Výsledky!$BM$3),"",Výsledky!BM47)</f>
        <v/>
      </c>
      <c r="S62" s="92" t="str">
        <f>IF(ISBLANK(Výsledky!$BT$3),"",Výsledky!BT47)</f>
        <v>-</v>
      </c>
      <c r="T62" s="92" t="str">
        <f>IF(ISBLANK(Výsledky!$CA$3),"",Výsledky!CA47)</f>
        <v/>
      </c>
      <c r="U62" s="92" t="str">
        <f>IF(ISBLANK(Výsledky!$CH$3),"",Výsledky!CH47)</f>
        <v>-</v>
      </c>
      <c r="V62" s="92" t="str">
        <f>IF(ISBLANK(Výsledky!$CO$3),"",Výsledky!CO47)</f>
        <v>-</v>
      </c>
      <c r="W62" s="92" t="str">
        <f>IF(ISBLANK(Výsledky!$CV$3),"",Výsledky!CV47)</f>
        <v>-</v>
      </c>
      <c r="X62" s="92" t="str">
        <f>IF(ISBLANK(Výsledky!$DC$3),"",Výsledky!DC47)</f>
        <v>-</v>
      </c>
      <c r="Y62" s="92" t="str">
        <f>IF(ISBLANK(Výsledky!$DJ$3),"",Výsledky!DJ47)</f>
        <v>-</v>
      </c>
      <c r="Z62" s="92" t="str">
        <f>IF(ISBLANK(Výsledky!$DQ$3),"",Výsledky!DQ47)</f>
        <v>-</v>
      </c>
      <c r="AA62" s="92" t="str">
        <f>IF(ISBLANK(Výsledky!$DX$3),"",Výsledky!DX47)</f>
        <v>-</v>
      </c>
      <c r="AB62" s="92" t="str">
        <f>IF(ISBLANK(Výsledky!$EE$3),"",Výsledky!EE47)</f>
        <v/>
      </c>
      <c r="AC62" s="92" t="str">
        <f>IF(ISBLANK(Výsledky!$EL$3),"",Výsledky!EL47)</f>
        <v/>
      </c>
      <c r="AD62" s="92" t="str">
        <f>IF(ISBLANK(Výsledky!$ES$3),"",Výsledky!ES47)</f>
        <v/>
      </c>
      <c r="AE62" s="92" t="str">
        <f>IF(ISBLANK(Výsledky!$EZ$3),"",Výsledky!EZ47)</f>
        <v/>
      </c>
      <c r="AF62" s="92" t="str">
        <f>IF(ISBLANK(Výsledky!$FG$3),"",Výsledky!FG47)</f>
        <v/>
      </c>
      <c r="AG62" s="92" t="str">
        <f>IF(ISBLANK(Výsledky!$FN$3),"",Výsledky!FN47)</f>
        <v/>
      </c>
      <c r="AH62" s="92" t="str">
        <f>IF(ISBLANK(Výsledky!$FU$3),"",Výsledky!FU47)</f>
        <v/>
      </c>
      <c r="AI62" s="92" t="str">
        <f>IF(ISBLANK(Výsledky!$GB$3),"",Výsledky!GB47)</f>
        <v/>
      </c>
      <c r="AJ62" s="92" t="str">
        <f>IF(ISBLANK(Výsledky!$GI$3),"",Výsledky!GI47)</f>
        <v/>
      </c>
      <c r="AK62" s="92" t="str">
        <f>IF(ISBLANK(Výsledky!$GP$3),"",Výsledky!GP47)</f>
        <v/>
      </c>
      <c r="AL62" s="92" t="str">
        <f>IF(ISBLANK(Výsledky!$GW$3),"",Výsledky!GW47)</f>
        <v/>
      </c>
      <c r="AM62" s="92" t="str">
        <f>IF(ISBLANK(Výsledky!$HD$3),"",Výsledky!HD47)</f>
        <v/>
      </c>
      <c r="AN62" s="92" t="str">
        <f>IF(ISBLANK(Výsledky!$HK$3),"",Výsledky!HK47)</f>
        <v/>
      </c>
      <c r="AO62" s="92" t="str">
        <f>IF(ISBLANK(Výsledky!$HR$3),"",Výsledky!HR47)</f>
        <v/>
      </c>
      <c r="AP62" s="92" t="str">
        <f>IF(ISBLANK(Výsledky!$HY$3),"",Výsledky!HY47)</f>
        <v/>
      </c>
      <c r="AQ62" s="92" t="str">
        <f>IF(ISBLANK(Výsledky!$IF$3),"",Výsledky!IF47)</f>
        <v/>
      </c>
      <c r="AR62" s="92" t="str">
        <f>IF(ISBLANK(Výsledky!$IM$3),"",Výsledky!IM47)</f>
        <v/>
      </c>
      <c r="AS62" s="92" t="str">
        <f>IF(ISBLANK(Výsledky!$IT$3),"",Výsledky!IT47)</f>
        <v/>
      </c>
      <c r="AT62" s="92" t="str">
        <f>IF(ISBLANK(Výsledky!$JA$3),"",Výsledky!JA47)</f>
        <v/>
      </c>
      <c r="AU62" s="92" t="str">
        <f>IF(ISBLANK(Výsledky!$JH$3),"",Výsledky!JH47)</f>
        <v/>
      </c>
      <c r="AV62" s="92" t="str">
        <f>IF(ISBLANK(Výsledky!$JO$3),"",Výsledky!JO47)</f>
        <v/>
      </c>
      <c r="AW62" s="92" t="str">
        <f>IF(ISBLANK(Výsledky!$JV$3),"",Výsledky!JV47)</f>
        <v/>
      </c>
      <c r="AX62" s="92" t="str">
        <f>IF(ISBLANK(Výsledky!$KC$3),"",Výsledky!KC47)</f>
        <v/>
      </c>
      <c r="AY62" s="92" t="str">
        <f>IF(ISBLANK(Výsledky!$KJ$3),"",Výsledky!KJ47)</f>
        <v/>
      </c>
      <c r="AZ62" s="92" t="str">
        <f>IF(ISBLANK(Výsledky!$KQ$3),"",Výsledky!KQ47)</f>
        <v/>
      </c>
      <c r="BA62" s="92" t="str">
        <f>IF(ISBLANK(Výsledky!$KX$3),"",Výsledky!KX47)</f>
        <v/>
      </c>
      <c r="BB62" s="92" t="str">
        <f>IF(ISBLANK(Výsledky!$LE$3),"",Výsledky!LE47)</f>
        <v/>
      </c>
      <c r="BC62" s="92" t="str">
        <f>IF(ISBLANK(Výsledky!$LL$3),"",Výsledky!LL47)</f>
        <v/>
      </c>
      <c r="BD62" s="92" t="str">
        <f>IF(ISBLANK(Výsledky!$LS$3),"",Výsledky!LS47)</f>
        <v/>
      </c>
      <c r="BE62" s="92" t="str">
        <f>IF(ISBLANK(Výsledky!$LZ$3),"",Výsledky!LZ47)</f>
        <v/>
      </c>
      <c r="BF62" s="92" t="str">
        <f>IF(ISBLANK(Výsledky!$MG$3),"",Výsledky!MG47)</f>
        <v/>
      </c>
      <c r="BG62" s="92" t="str">
        <f>IF(ISBLANK(Výsledky!$MN$3),"",Výsledky!MN47)</f>
        <v/>
      </c>
      <c r="BH62" s="92" t="str">
        <f>IF(ISBLANK(Výsledky!$MU$3),"",Výsledky!MU47)</f>
        <v/>
      </c>
      <c r="BI62" s="92" t="str">
        <f>IF(ISBLANK(Výsledky!$NB$3),"",Výsledky!NB47)</f>
        <v/>
      </c>
      <c r="BJ62" s="92" t="str">
        <f>IF(ISBLANK(Výsledky!$NI$3),"",Výsledky!NI47)</f>
        <v/>
      </c>
      <c r="BK62" s="92" t="str">
        <f>IF(ISBLANK(Výsledky!$NP$3),"",Výsledky!NP47)</f>
        <v/>
      </c>
      <c r="BL62" s="92" t="str">
        <f>IF(ISBLANK(Výsledky!$NW$3),"",Výsledky!NW47)</f>
        <v/>
      </c>
      <c r="BM62" s="92" t="str">
        <f>IF(ISBLANK(Výsledky!$OD$3),"",Výsledky!OD47)</f>
        <v/>
      </c>
      <c r="BN62" s="92" t="str">
        <f>IF(ISBLANK(Výsledky!$OK$3),"",Výsledky!OK47)</f>
        <v/>
      </c>
      <c r="BO62" s="92" t="str">
        <f>IF(ISBLANK(Výsledky!$OR$3),"",Výsledky!OR47)</f>
        <v/>
      </c>
      <c r="BP62" s="92" t="str">
        <f>IF(ISBLANK(Výsledky!$OY$3),"",Výsledky!OY47)</f>
        <v/>
      </c>
      <c r="BQ62" s="92" t="str">
        <f>IF(ISBLANK(Výsledky!$PF$3),"",Výsledky!PF47)</f>
        <v/>
      </c>
      <c r="BR62" s="92" t="str">
        <f>IF(ISBLANK(Výsledky!$PM$3),"",Výsledky!PM47)</f>
        <v/>
      </c>
      <c r="BS62" s="92" t="str">
        <f>IF(ISBLANK(Výsledky!$PT$3),"",Výsledky!PT47)</f>
        <v/>
      </c>
      <c r="BT62" s="92" t="str">
        <f>IF(ISBLANK(Výsledky!$QA$3),"",Výsledky!QA47)</f>
        <v/>
      </c>
      <c r="BU62" s="96" t="str">
        <f>IF(ISBLANK(Výsledky!$QH$3),"",Výsledky!QH47)</f>
        <v/>
      </c>
      <c r="BV62" s="8"/>
      <c r="BW62" s="11"/>
      <c r="BX62" s="12" t="str">
        <f>IF(Tipy!B65="","",Tipy!B65)</f>
        <v>Saty7</v>
      </c>
      <c r="BY62" s="10">
        <f t="shared" si="1"/>
        <v>67</v>
      </c>
      <c r="BZ62" s="10">
        <f t="shared" si="2"/>
        <v>74</v>
      </c>
      <c r="CA62" s="10">
        <f t="shared" si="3"/>
        <v>74</v>
      </c>
      <c r="CB62" s="10">
        <f t="shared" si="4"/>
        <v>76</v>
      </c>
      <c r="CC62" s="10">
        <f t="shared" si="5"/>
        <v>77</v>
      </c>
      <c r="CD62" s="10">
        <f t="shared" si="6"/>
        <v>79</v>
      </c>
      <c r="CE62" s="10">
        <f t="shared" si="7"/>
        <v>79</v>
      </c>
      <c r="CF62" s="10">
        <f t="shared" si="8"/>
        <v>79</v>
      </c>
      <c r="CG62" s="10" t="e">
        <f t="shared" si="9"/>
        <v>#N/A</v>
      </c>
      <c r="CH62" s="10" t="e">
        <f t="shared" si="10"/>
        <v>#N/A</v>
      </c>
      <c r="CI62" s="10" t="e">
        <f t="shared" si="11"/>
        <v>#N/A</v>
      </c>
      <c r="CJ62" s="10" t="e">
        <f t="shared" si="12"/>
        <v>#N/A</v>
      </c>
      <c r="CK62" s="10" t="e">
        <f t="shared" si="13"/>
        <v>#N/A</v>
      </c>
      <c r="CL62" s="10" t="e">
        <f t="shared" si="14"/>
        <v>#N/A</v>
      </c>
      <c r="CM62" s="10" t="e">
        <f t="shared" si="15"/>
        <v>#N/A</v>
      </c>
      <c r="CN62" s="10" t="e">
        <f t="shared" si="16"/>
        <v>#N/A</v>
      </c>
      <c r="CO62" s="10" t="e">
        <f t="shared" si="17"/>
        <v>#N/A</v>
      </c>
      <c r="CP62" s="10" t="e">
        <f t="shared" si="18"/>
        <v>#N/A</v>
      </c>
      <c r="CQ62" s="10" t="e">
        <f t="shared" si="19"/>
        <v>#N/A</v>
      </c>
      <c r="CR62" s="10" t="e">
        <f t="shared" si="20"/>
        <v>#N/A</v>
      </c>
      <c r="CS62" s="10" t="e">
        <f t="shared" si="21"/>
        <v>#N/A</v>
      </c>
      <c r="CT62" s="10" t="e">
        <f t="shared" si="22"/>
        <v>#N/A</v>
      </c>
      <c r="CU62" s="10" t="e">
        <f t="shared" si="23"/>
        <v>#N/A</v>
      </c>
      <c r="CV62" s="10" t="e">
        <f t="shared" si="24"/>
        <v>#N/A</v>
      </c>
      <c r="CW62" s="10" t="e">
        <f t="shared" si="25"/>
        <v>#N/A</v>
      </c>
      <c r="CX62" s="10" t="e">
        <f t="shared" si="26"/>
        <v>#N/A</v>
      </c>
      <c r="CY62" s="10" t="e">
        <f t="shared" si="27"/>
        <v>#N/A</v>
      </c>
      <c r="CZ62" s="10" t="e">
        <f t="shared" si="28"/>
        <v>#N/A</v>
      </c>
      <c r="DA62" s="10" t="e">
        <f t="shared" si="29"/>
        <v>#N/A</v>
      </c>
      <c r="DB62" s="10" t="e">
        <f t="shared" si="30"/>
        <v>#N/A</v>
      </c>
      <c r="DC62" s="10" t="e">
        <f t="shared" si="31"/>
        <v>#N/A</v>
      </c>
      <c r="DD62" s="10" t="e">
        <f t="shared" si="32"/>
        <v>#N/A</v>
      </c>
      <c r="DE62" s="10" t="e">
        <f t="shared" si="33"/>
        <v>#N/A</v>
      </c>
      <c r="DF62" s="10" t="e">
        <f t="shared" si="34"/>
        <v>#N/A</v>
      </c>
      <c r="DG62" s="10" t="e">
        <f t="shared" si="35"/>
        <v>#N/A</v>
      </c>
      <c r="DH62" s="10" t="e">
        <f t="shared" si="36"/>
        <v>#N/A</v>
      </c>
      <c r="DI62" s="10" t="e">
        <f t="shared" si="37"/>
        <v>#N/A</v>
      </c>
      <c r="DJ62" s="10" t="e">
        <f t="shared" si="38"/>
        <v>#N/A</v>
      </c>
      <c r="DK62" s="10" t="e">
        <f t="shared" si="39"/>
        <v>#N/A</v>
      </c>
      <c r="DL62" s="10" t="e">
        <f t="shared" si="40"/>
        <v>#N/A</v>
      </c>
      <c r="DM62" s="10" t="e">
        <f t="shared" si="41"/>
        <v>#N/A</v>
      </c>
      <c r="DN62" s="10" t="e">
        <f t="shared" si="42"/>
        <v>#N/A</v>
      </c>
      <c r="DO62" s="10" t="e">
        <f t="shared" si="43"/>
        <v>#N/A</v>
      </c>
      <c r="DP62" s="10" t="e">
        <f t="shared" si="44"/>
        <v>#N/A</v>
      </c>
      <c r="DQ62" s="10" t="e">
        <f t="shared" si="45"/>
        <v>#N/A</v>
      </c>
      <c r="DR62" s="10" t="e">
        <f t="shared" si="46"/>
        <v>#N/A</v>
      </c>
      <c r="DS62" s="10" t="e">
        <f t="shared" si="47"/>
        <v>#N/A</v>
      </c>
      <c r="DT62" s="10" t="e">
        <f t="shared" si="48"/>
        <v>#N/A</v>
      </c>
      <c r="DU62" s="10" t="e">
        <f t="shared" si="49"/>
        <v>#N/A</v>
      </c>
      <c r="DV62" s="10" t="e">
        <f t="shared" si="50"/>
        <v>#N/A</v>
      </c>
      <c r="DW62" s="10" t="e">
        <f t="shared" si="51"/>
        <v>#N/A</v>
      </c>
      <c r="DX62" s="10" t="e">
        <f t="shared" si="52"/>
        <v>#N/A</v>
      </c>
      <c r="DY62" s="10" t="e">
        <f t="shared" si="53"/>
        <v>#N/A</v>
      </c>
      <c r="DZ62" s="10" t="e">
        <f t="shared" si="54"/>
        <v>#N/A</v>
      </c>
      <c r="EA62" s="10" t="e">
        <f t="shared" si="55"/>
        <v>#N/A</v>
      </c>
      <c r="EB62" s="10" t="e">
        <f t="shared" si="56"/>
        <v>#N/A</v>
      </c>
      <c r="EC62" s="10" t="e">
        <f t="shared" si="57"/>
        <v>#N/A</v>
      </c>
      <c r="ED62" s="10" t="e">
        <f t="shared" si="58"/>
        <v>#N/A</v>
      </c>
      <c r="EE62" s="10" t="e">
        <f t="shared" si="59"/>
        <v>#N/A</v>
      </c>
      <c r="EF62" s="10" t="e">
        <f t="shared" si="60"/>
        <v>#N/A</v>
      </c>
      <c r="EG62" s="10" t="e">
        <f t="shared" si="61"/>
        <v>#N/A</v>
      </c>
      <c r="EH62" s="10" t="e">
        <f t="shared" si="62"/>
        <v>#N/A</v>
      </c>
      <c r="EI62" s="10" t="e">
        <f t="shared" si="63"/>
        <v>#N/A</v>
      </c>
      <c r="EJ62" s="10" t="e">
        <f t="shared" si="64"/>
        <v>#N/A</v>
      </c>
    </row>
    <row r="63" spans="1:140" ht="15" x14ac:dyDescent="0.2">
      <c r="A63" s="1"/>
      <c r="B63" s="118" t="s">
        <v>153</v>
      </c>
      <c r="C63" s="114">
        <f>Tipy!A75</f>
        <v>71</v>
      </c>
      <c r="D63" s="109" t="str">
        <f>IF(Tipy!B75="","",Tipy!B75)</f>
        <v>Tomas Horvath</v>
      </c>
      <c r="E63" s="110">
        <f t="shared" si="65"/>
        <v>160</v>
      </c>
      <c r="F63" s="105">
        <f>IF(ISBLANK(Výsledky!$I$3),"-",SUM(K63:P63,R63,T63:U63,W63,Y63:AA63,AC63,AE63,AG63,AI63:AK63,AN63:AO63,AS63:AT63,AV63:AW63,AZ63,BB63:BC63,BE63:BF63,BH63,BJ63,BL63:BN63,BP63,BR63:BS63))</f>
        <v>60</v>
      </c>
      <c r="G63" s="90">
        <f>IF(ISBLANK(Výsledky!$BF$3),"-",SUM(Q63,V63,X63,S63,AB63,AD63,AU63,BA63,BG63,BI63,BO63,BQ63,BU63))</f>
        <v>100</v>
      </c>
      <c r="H63" s="90" t="str">
        <f>IF(ISBLANK(Výsledky!$FG$3),"-",SUM(AF63,AH63,AM63,AP63,AR63,AX63))</f>
        <v>-</v>
      </c>
      <c r="I63" s="93" t="str">
        <f>IF(ISBLANK(Výsledky!$GW$3),"-",SUM(AL63,AQ63,AY63,BD63,BK63,BT63))</f>
        <v>-</v>
      </c>
      <c r="J63" s="95">
        <f>IF(ISBLANK(Výsledky!$I$3),"",Výsledky!I81)</f>
        <v>0</v>
      </c>
      <c r="K63" s="92">
        <f>IF(ISBLANK(Výsledky!$P$3),"",Výsledky!P81)</f>
        <v>0</v>
      </c>
      <c r="L63" s="92">
        <f>IF(ISBLANK(Výsledky!$W$3),"",Výsledky!W81)</f>
        <v>0</v>
      </c>
      <c r="M63" s="92">
        <f>IF(ISBLANK(Výsledky!$AD$3),"",Výsledky!AD81)</f>
        <v>0</v>
      </c>
      <c r="N63" s="92" t="str">
        <f>IF(ISBLANK(Výsledky!$AK$3),"",Výsledky!AK81)</f>
        <v>-</v>
      </c>
      <c r="O63" s="92">
        <f>IF(ISBLANK(Výsledky!$AR$3),"",Výsledky!AR81)</f>
        <v>40</v>
      </c>
      <c r="P63" s="92">
        <f>IF(ISBLANK(Výsledky!$AY$3),"",Výsledky!AY81)</f>
        <v>0</v>
      </c>
      <c r="Q63" s="92">
        <f>IF(ISBLANK(Výsledky!$BF$3),"",Výsledky!BF81)</f>
        <v>40</v>
      </c>
      <c r="R63" s="92" t="str">
        <f>IF(ISBLANK(Výsledky!$BM$3),"",Výsledky!BM81)</f>
        <v/>
      </c>
      <c r="S63" s="92" t="str">
        <f>IF(ISBLANK(Výsledky!$BT$3),"",Výsledky!BT81)</f>
        <v>-</v>
      </c>
      <c r="T63" s="92" t="str">
        <f>IF(ISBLANK(Výsledky!$CA$3),"",Výsledky!CA81)</f>
        <v/>
      </c>
      <c r="U63" s="92" t="str">
        <f>IF(ISBLANK(Výsledky!$CH$3),"",Výsledky!CH81)</f>
        <v>-</v>
      </c>
      <c r="V63" s="92">
        <f>IF(ISBLANK(Výsledky!$CO$3),"",Výsledky!CO81)</f>
        <v>0</v>
      </c>
      <c r="W63" s="92" t="str">
        <f>IF(ISBLANK(Výsledky!$CV$3),"",Výsledky!CV81)</f>
        <v>-</v>
      </c>
      <c r="X63" s="92">
        <f>IF(ISBLANK(Výsledky!$DC$3),"",Výsledky!DC81)</f>
        <v>60</v>
      </c>
      <c r="Y63" s="92" t="str">
        <f>IF(ISBLANK(Výsledky!$DJ$3),"",Výsledky!DJ81)</f>
        <v>-</v>
      </c>
      <c r="Z63" s="92">
        <f>IF(ISBLANK(Výsledky!$DQ$3),"",Výsledky!DQ81)</f>
        <v>20</v>
      </c>
      <c r="AA63" s="92">
        <f>IF(ISBLANK(Výsledky!$DX$3),"",Výsledky!DX81)</f>
        <v>0</v>
      </c>
      <c r="AB63" s="92" t="str">
        <f>IF(ISBLANK(Výsledky!$EE$3),"",Výsledky!EE81)</f>
        <v/>
      </c>
      <c r="AC63" s="92" t="str">
        <f>IF(ISBLANK(Výsledky!$EL$3),"",Výsledky!EL81)</f>
        <v/>
      </c>
      <c r="AD63" s="92" t="str">
        <f>IF(ISBLANK(Výsledky!$ES$3),"",Výsledky!ES81)</f>
        <v/>
      </c>
      <c r="AE63" s="92" t="str">
        <f>IF(ISBLANK(Výsledky!$EZ$3),"",Výsledky!EZ81)</f>
        <v/>
      </c>
      <c r="AF63" s="92" t="str">
        <f>IF(ISBLANK(Výsledky!$FG$3),"",Výsledky!FG81)</f>
        <v/>
      </c>
      <c r="AG63" s="92" t="str">
        <f>IF(ISBLANK(Výsledky!$FN$3),"",Výsledky!FN81)</f>
        <v/>
      </c>
      <c r="AH63" s="92" t="str">
        <f>IF(ISBLANK(Výsledky!$FU$3),"",Výsledky!FU81)</f>
        <v/>
      </c>
      <c r="AI63" s="92" t="str">
        <f>IF(ISBLANK(Výsledky!$GB$3),"",Výsledky!GB81)</f>
        <v/>
      </c>
      <c r="AJ63" s="92" t="str">
        <f>IF(ISBLANK(Výsledky!$GI$3),"",Výsledky!GI81)</f>
        <v/>
      </c>
      <c r="AK63" s="92" t="str">
        <f>IF(ISBLANK(Výsledky!$GP$3),"",Výsledky!GP81)</f>
        <v/>
      </c>
      <c r="AL63" s="92" t="str">
        <f>IF(ISBLANK(Výsledky!$GW$3),"",Výsledky!GW81)</f>
        <v/>
      </c>
      <c r="AM63" s="92" t="str">
        <f>IF(ISBLANK(Výsledky!$HD$3),"",Výsledky!HD81)</f>
        <v/>
      </c>
      <c r="AN63" s="92" t="str">
        <f>IF(ISBLANK(Výsledky!$HK$3),"",Výsledky!HK81)</f>
        <v/>
      </c>
      <c r="AO63" s="92" t="str">
        <f>IF(ISBLANK(Výsledky!$HR$3),"",Výsledky!HR81)</f>
        <v/>
      </c>
      <c r="AP63" s="92" t="str">
        <f>IF(ISBLANK(Výsledky!$HY$3),"",Výsledky!HY81)</f>
        <v/>
      </c>
      <c r="AQ63" s="92" t="str">
        <f>IF(ISBLANK(Výsledky!$IF$3),"",Výsledky!IF81)</f>
        <v/>
      </c>
      <c r="AR63" s="92" t="str">
        <f>IF(ISBLANK(Výsledky!$IM$3),"",Výsledky!IM81)</f>
        <v/>
      </c>
      <c r="AS63" s="92" t="str">
        <f>IF(ISBLANK(Výsledky!$IT$3),"",Výsledky!IT81)</f>
        <v/>
      </c>
      <c r="AT63" s="92" t="str">
        <f>IF(ISBLANK(Výsledky!$JA$3),"",Výsledky!JA81)</f>
        <v/>
      </c>
      <c r="AU63" s="92" t="str">
        <f>IF(ISBLANK(Výsledky!$JH$3),"",Výsledky!JH81)</f>
        <v/>
      </c>
      <c r="AV63" s="92" t="str">
        <f>IF(ISBLANK(Výsledky!$JO$3),"",Výsledky!JO81)</f>
        <v/>
      </c>
      <c r="AW63" s="92" t="str">
        <f>IF(ISBLANK(Výsledky!$JV$3),"",Výsledky!JV81)</f>
        <v/>
      </c>
      <c r="AX63" s="92" t="str">
        <f>IF(ISBLANK(Výsledky!$KC$3),"",Výsledky!KC81)</f>
        <v/>
      </c>
      <c r="AY63" s="92" t="str">
        <f>IF(ISBLANK(Výsledky!$KJ$3),"",Výsledky!KJ81)</f>
        <v/>
      </c>
      <c r="AZ63" s="92" t="str">
        <f>IF(ISBLANK(Výsledky!$KQ$3),"",Výsledky!KQ81)</f>
        <v/>
      </c>
      <c r="BA63" s="92" t="str">
        <f>IF(ISBLANK(Výsledky!$KX$3),"",Výsledky!KX81)</f>
        <v/>
      </c>
      <c r="BB63" s="92" t="str">
        <f>IF(ISBLANK(Výsledky!$LE$3),"",Výsledky!LE81)</f>
        <v/>
      </c>
      <c r="BC63" s="92" t="str">
        <f>IF(ISBLANK(Výsledky!$LL$3),"",Výsledky!LL81)</f>
        <v/>
      </c>
      <c r="BD63" s="92" t="str">
        <f>IF(ISBLANK(Výsledky!$LS$3),"",Výsledky!LS81)</f>
        <v/>
      </c>
      <c r="BE63" s="92" t="str">
        <f>IF(ISBLANK(Výsledky!$LZ$3),"",Výsledky!LZ81)</f>
        <v/>
      </c>
      <c r="BF63" s="92" t="str">
        <f>IF(ISBLANK(Výsledky!$MG$3),"",Výsledky!MG81)</f>
        <v/>
      </c>
      <c r="BG63" s="92" t="str">
        <f>IF(ISBLANK(Výsledky!$MN$3),"",Výsledky!MN81)</f>
        <v/>
      </c>
      <c r="BH63" s="92" t="str">
        <f>IF(ISBLANK(Výsledky!$MU$3),"",Výsledky!MU81)</f>
        <v/>
      </c>
      <c r="BI63" s="92" t="str">
        <f>IF(ISBLANK(Výsledky!$NB$3),"",Výsledky!NB81)</f>
        <v/>
      </c>
      <c r="BJ63" s="92" t="str">
        <f>IF(ISBLANK(Výsledky!$NI$3),"",Výsledky!NI81)</f>
        <v/>
      </c>
      <c r="BK63" s="92" t="str">
        <f>IF(ISBLANK(Výsledky!$NP$3),"",Výsledky!NP81)</f>
        <v/>
      </c>
      <c r="BL63" s="92" t="str">
        <f>IF(ISBLANK(Výsledky!$NW$3),"",Výsledky!NW81)</f>
        <v/>
      </c>
      <c r="BM63" s="92" t="str">
        <f>IF(ISBLANK(Výsledky!$OD$3),"",Výsledky!OD81)</f>
        <v/>
      </c>
      <c r="BN63" s="92" t="str">
        <f>IF(ISBLANK(Výsledky!$OK$3),"",Výsledky!OK81)</f>
        <v/>
      </c>
      <c r="BO63" s="92" t="str">
        <f>IF(ISBLANK(Výsledky!$OR$3),"",Výsledky!OR81)</f>
        <v/>
      </c>
      <c r="BP63" s="92" t="str">
        <f>IF(ISBLANK(Výsledky!$OY$3),"",Výsledky!OY81)</f>
        <v/>
      </c>
      <c r="BQ63" s="92" t="str">
        <f>IF(ISBLANK(Výsledky!$PF$3),"",Výsledky!PF81)</f>
        <v/>
      </c>
      <c r="BR63" s="92" t="str">
        <f>IF(ISBLANK(Výsledky!$PM$3),"",Výsledky!PM81)</f>
        <v/>
      </c>
      <c r="BS63" s="92" t="str">
        <f>IF(ISBLANK(Výsledky!$PT$3),"",Výsledky!PT81)</f>
        <v/>
      </c>
      <c r="BT63" s="92" t="str">
        <f>IF(ISBLANK(Výsledky!$QA$3),"",Výsledky!QA81)</f>
        <v/>
      </c>
      <c r="BU63" s="96" t="str">
        <f>IF(ISBLANK(Výsledky!$QH$3),"",Výsledky!QH81)</f>
        <v/>
      </c>
      <c r="BV63" s="8"/>
      <c r="BW63" s="11"/>
      <c r="BX63" s="12" t="str">
        <f>IF(Tipy!B66="","",Tipy!B66)</f>
        <v>Shakalosos</v>
      </c>
      <c r="BY63" s="10">
        <f t="shared" si="1"/>
        <v>37</v>
      </c>
      <c r="BZ63" s="10">
        <f t="shared" si="2"/>
        <v>36</v>
      </c>
      <c r="CA63" s="10">
        <f t="shared" si="3"/>
        <v>38</v>
      </c>
      <c r="CB63" s="10">
        <f t="shared" si="4"/>
        <v>48</v>
      </c>
      <c r="CC63" s="10">
        <f t="shared" si="5"/>
        <v>64</v>
      </c>
      <c r="CD63" s="10">
        <f t="shared" si="6"/>
        <v>67</v>
      </c>
      <c r="CE63" s="10">
        <f t="shared" si="7"/>
        <v>67</v>
      </c>
      <c r="CF63" s="10">
        <f t="shared" si="8"/>
        <v>69</v>
      </c>
      <c r="CG63" s="10" t="e">
        <f t="shared" si="9"/>
        <v>#N/A</v>
      </c>
      <c r="CH63" s="10" t="e">
        <f t="shared" si="10"/>
        <v>#N/A</v>
      </c>
      <c r="CI63" s="10" t="e">
        <f t="shared" si="11"/>
        <v>#N/A</v>
      </c>
      <c r="CJ63" s="10" t="e">
        <f t="shared" si="12"/>
        <v>#N/A</v>
      </c>
      <c r="CK63" s="10" t="e">
        <f t="shared" si="13"/>
        <v>#N/A</v>
      </c>
      <c r="CL63" s="10" t="e">
        <f t="shared" si="14"/>
        <v>#N/A</v>
      </c>
      <c r="CM63" s="10" t="e">
        <f t="shared" si="15"/>
        <v>#N/A</v>
      </c>
      <c r="CN63" s="10" t="e">
        <f t="shared" si="16"/>
        <v>#N/A</v>
      </c>
      <c r="CO63" s="10" t="e">
        <f t="shared" si="17"/>
        <v>#N/A</v>
      </c>
      <c r="CP63" s="10" t="e">
        <f t="shared" si="18"/>
        <v>#N/A</v>
      </c>
      <c r="CQ63" s="10" t="e">
        <f t="shared" si="19"/>
        <v>#N/A</v>
      </c>
      <c r="CR63" s="10" t="e">
        <f t="shared" si="20"/>
        <v>#N/A</v>
      </c>
      <c r="CS63" s="10" t="e">
        <f t="shared" si="21"/>
        <v>#N/A</v>
      </c>
      <c r="CT63" s="10" t="e">
        <f t="shared" si="22"/>
        <v>#N/A</v>
      </c>
      <c r="CU63" s="10" t="e">
        <f t="shared" si="23"/>
        <v>#N/A</v>
      </c>
      <c r="CV63" s="10" t="e">
        <f t="shared" si="24"/>
        <v>#N/A</v>
      </c>
      <c r="CW63" s="10" t="e">
        <f t="shared" si="25"/>
        <v>#N/A</v>
      </c>
      <c r="CX63" s="10" t="e">
        <f t="shared" si="26"/>
        <v>#N/A</v>
      </c>
      <c r="CY63" s="10" t="e">
        <f t="shared" si="27"/>
        <v>#N/A</v>
      </c>
      <c r="CZ63" s="10" t="e">
        <f t="shared" si="28"/>
        <v>#N/A</v>
      </c>
      <c r="DA63" s="10" t="e">
        <f t="shared" si="29"/>
        <v>#N/A</v>
      </c>
      <c r="DB63" s="10" t="e">
        <f t="shared" si="30"/>
        <v>#N/A</v>
      </c>
      <c r="DC63" s="10" t="e">
        <f t="shared" si="31"/>
        <v>#N/A</v>
      </c>
      <c r="DD63" s="10" t="e">
        <f t="shared" si="32"/>
        <v>#N/A</v>
      </c>
      <c r="DE63" s="10" t="e">
        <f t="shared" si="33"/>
        <v>#N/A</v>
      </c>
      <c r="DF63" s="10" t="e">
        <f t="shared" si="34"/>
        <v>#N/A</v>
      </c>
      <c r="DG63" s="10" t="e">
        <f t="shared" si="35"/>
        <v>#N/A</v>
      </c>
      <c r="DH63" s="10" t="e">
        <f t="shared" si="36"/>
        <v>#N/A</v>
      </c>
      <c r="DI63" s="10" t="e">
        <f t="shared" si="37"/>
        <v>#N/A</v>
      </c>
      <c r="DJ63" s="10" t="e">
        <f t="shared" si="38"/>
        <v>#N/A</v>
      </c>
      <c r="DK63" s="10" t="e">
        <f t="shared" si="39"/>
        <v>#N/A</v>
      </c>
      <c r="DL63" s="10" t="e">
        <f t="shared" si="40"/>
        <v>#N/A</v>
      </c>
      <c r="DM63" s="10" t="e">
        <f t="shared" si="41"/>
        <v>#N/A</v>
      </c>
      <c r="DN63" s="10" t="e">
        <f t="shared" si="42"/>
        <v>#N/A</v>
      </c>
      <c r="DO63" s="10" t="e">
        <f t="shared" si="43"/>
        <v>#N/A</v>
      </c>
      <c r="DP63" s="10" t="e">
        <f t="shared" si="44"/>
        <v>#N/A</v>
      </c>
      <c r="DQ63" s="10" t="e">
        <f t="shared" si="45"/>
        <v>#N/A</v>
      </c>
      <c r="DR63" s="10" t="e">
        <f t="shared" si="46"/>
        <v>#N/A</v>
      </c>
      <c r="DS63" s="10" t="e">
        <f t="shared" si="47"/>
        <v>#N/A</v>
      </c>
      <c r="DT63" s="10" t="e">
        <f t="shared" si="48"/>
        <v>#N/A</v>
      </c>
      <c r="DU63" s="10" t="e">
        <f t="shared" si="49"/>
        <v>#N/A</v>
      </c>
      <c r="DV63" s="10" t="e">
        <f t="shared" si="50"/>
        <v>#N/A</v>
      </c>
      <c r="DW63" s="10" t="e">
        <f t="shared" si="51"/>
        <v>#N/A</v>
      </c>
      <c r="DX63" s="10" t="e">
        <f t="shared" si="52"/>
        <v>#N/A</v>
      </c>
      <c r="DY63" s="10" t="e">
        <f t="shared" si="53"/>
        <v>#N/A</v>
      </c>
      <c r="DZ63" s="10" t="e">
        <f t="shared" si="54"/>
        <v>#N/A</v>
      </c>
      <c r="EA63" s="10" t="e">
        <f t="shared" si="55"/>
        <v>#N/A</v>
      </c>
      <c r="EB63" s="10" t="e">
        <f t="shared" si="56"/>
        <v>#N/A</v>
      </c>
      <c r="EC63" s="10" t="e">
        <f t="shared" si="57"/>
        <v>#N/A</v>
      </c>
      <c r="ED63" s="10" t="e">
        <f t="shared" si="58"/>
        <v>#N/A</v>
      </c>
      <c r="EE63" s="10" t="e">
        <f t="shared" si="59"/>
        <v>#N/A</v>
      </c>
      <c r="EF63" s="10" t="e">
        <f t="shared" si="60"/>
        <v>#N/A</v>
      </c>
      <c r="EG63" s="10" t="e">
        <f t="shared" si="61"/>
        <v>#N/A</v>
      </c>
      <c r="EH63" s="10" t="e">
        <f t="shared" si="62"/>
        <v>#N/A</v>
      </c>
      <c r="EI63" s="10" t="e">
        <f t="shared" si="63"/>
        <v>#N/A</v>
      </c>
      <c r="EJ63" s="10" t="e">
        <f t="shared" si="64"/>
        <v>#N/A</v>
      </c>
    </row>
    <row r="64" spans="1:140" ht="15" x14ac:dyDescent="0.2">
      <c r="A64" s="1"/>
      <c r="B64" s="118" t="s">
        <v>154</v>
      </c>
      <c r="C64" s="114">
        <f>Tipy!A84</f>
        <v>49</v>
      </c>
      <c r="D64" s="109" t="str">
        <f>IF(Tipy!B84="","",Tipy!B84)</f>
        <v>zoso13</v>
      </c>
      <c r="E64" s="110">
        <f t="shared" si="65"/>
        <v>150</v>
      </c>
      <c r="F64" s="105">
        <f>IF(ISBLANK(Výsledky!$I$3),"-",SUM(K64:P64,R64,T64:U64,W64,Y64:AA64,AC64,AE64,AG64,AI64:AK64,AN64:AO64,AS64:AT64,AV64:AW64,AZ64,BB64:BC64,BE64:BF64,BH64,BJ64,BL64:BN64,BP64,BR64:BS64))</f>
        <v>100</v>
      </c>
      <c r="G64" s="90">
        <f>IF(ISBLANK(Výsledky!$BF$3),"-",SUM(Q64,V64,X64,S64,AB64,AD64,AU64,BA64,BG64,BI64,BO64,BQ64,BU64))</f>
        <v>0</v>
      </c>
      <c r="H64" s="90" t="str">
        <f>IF(ISBLANK(Výsledky!$FG$3),"-",SUM(AF64,AH64,AM64,AP64,AR64,AX64))</f>
        <v>-</v>
      </c>
      <c r="I64" s="93" t="str">
        <f>IF(ISBLANK(Výsledky!$GW$3),"-",SUM(AL64,AQ64,AY64,BD64,BK64,BT64))</f>
        <v>-</v>
      </c>
      <c r="J64" s="95">
        <f>IF(ISBLANK(Výsledky!$I$3),"",Výsledky!I90)</f>
        <v>50</v>
      </c>
      <c r="K64" s="92">
        <f>IF(ISBLANK(Výsledky!$P$3),"",Výsledky!P90)</f>
        <v>20</v>
      </c>
      <c r="L64" s="92">
        <f>IF(ISBLANK(Výsledky!$W$3),"",Výsledky!W90)</f>
        <v>10</v>
      </c>
      <c r="M64" s="92">
        <f>IF(ISBLANK(Výsledky!$AD$3),"",Výsledky!AD90)</f>
        <v>20</v>
      </c>
      <c r="N64" s="92">
        <f>IF(ISBLANK(Výsledky!$AK$3),"",Výsledky!AK90)</f>
        <v>20</v>
      </c>
      <c r="O64" s="92">
        <f>IF(ISBLANK(Výsledky!$AR$3),"",Výsledky!AR90)</f>
        <v>30</v>
      </c>
      <c r="P64" s="92" t="str">
        <f>IF(ISBLANK(Výsledky!$AY$3),"",Výsledky!AY90)</f>
        <v>-</v>
      </c>
      <c r="Q64" s="92" t="str">
        <f>IF(ISBLANK(Výsledky!$BF$3),"",Výsledky!BF90)</f>
        <v>-</v>
      </c>
      <c r="R64" s="92" t="str">
        <f>IF(ISBLANK(Výsledky!$BM$3),"",Výsledky!BM90)</f>
        <v/>
      </c>
      <c r="S64" s="92" t="str">
        <f>IF(ISBLANK(Výsledky!$BT$3),"",Výsledky!BT90)</f>
        <v>-</v>
      </c>
      <c r="T64" s="92" t="str">
        <f>IF(ISBLANK(Výsledky!$CA$3),"",Výsledky!CA90)</f>
        <v/>
      </c>
      <c r="U64" s="92" t="str">
        <f>IF(ISBLANK(Výsledky!$CH$3),"",Výsledky!CH90)</f>
        <v>-</v>
      </c>
      <c r="V64" s="92" t="str">
        <f>IF(ISBLANK(Výsledky!$CO$3),"",Výsledky!CO90)</f>
        <v>-</v>
      </c>
      <c r="W64" s="92" t="str">
        <f>IF(ISBLANK(Výsledky!$CV$3),"",Výsledky!CV90)</f>
        <v>-</v>
      </c>
      <c r="X64" s="92" t="str">
        <f>IF(ISBLANK(Výsledky!$DC$3),"",Výsledky!DC90)</f>
        <v>-</v>
      </c>
      <c r="Y64" s="92" t="str">
        <f>IF(ISBLANK(Výsledky!$DJ$3),"",Výsledky!DJ90)</f>
        <v>-</v>
      </c>
      <c r="Z64" s="92" t="str">
        <f>IF(ISBLANK(Výsledky!$DQ$3),"",Výsledky!DQ90)</f>
        <v>-</v>
      </c>
      <c r="AA64" s="92" t="str">
        <f>IF(ISBLANK(Výsledky!$DX$3),"",Výsledky!DX90)</f>
        <v>-</v>
      </c>
      <c r="AB64" s="92" t="str">
        <f>IF(ISBLANK(Výsledky!$EE$3),"",Výsledky!EE90)</f>
        <v/>
      </c>
      <c r="AC64" s="92" t="str">
        <f>IF(ISBLANK(Výsledky!$EL$3),"",Výsledky!EL90)</f>
        <v/>
      </c>
      <c r="AD64" s="92" t="str">
        <f>IF(ISBLANK(Výsledky!$ES$3),"",Výsledky!ES90)</f>
        <v/>
      </c>
      <c r="AE64" s="92" t="str">
        <f>IF(ISBLANK(Výsledky!$EZ$3),"",Výsledky!EZ90)</f>
        <v/>
      </c>
      <c r="AF64" s="92" t="str">
        <f>IF(ISBLANK(Výsledky!$FG$3),"",Výsledky!FG90)</f>
        <v/>
      </c>
      <c r="AG64" s="92" t="str">
        <f>IF(ISBLANK(Výsledky!$FN$3),"",Výsledky!FN90)</f>
        <v/>
      </c>
      <c r="AH64" s="92" t="str">
        <f>IF(ISBLANK(Výsledky!$FU$3),"",Výsledky!FU90)</f>
        <v/>
      </c>
      <c r="AI64" s="92" t="str">
        <f>IF(ISBLANK(Výsledky!$GB$3),"",Výsledky!GB90)</f>
        <v/>
      </c>
      <c r="AJ64" s="92" t="str">
        <f>IF(ISBLANK(Výsledky!$GI$3),"",Výsledky!GI90)</f>
        <v/>
      </c>
      <c r="AK64" s="92" t="str">
        <f>IF(ISBLANK(Výsledky!$GP$3),"",Výsledky!GP90)</f>
        <v/>
      </c>
      <c r="AL64" s="92" t="str">
        <f>IF(ISBLANK(Výsledky!$GW$3),"",Výsledky!GW90)</f>
        <v/>
      </c>
      <c r="AM64" s="92" t="str">
        <f>IF(ISBLANK(Výsledky!$HD$3),"",Výsledky!HD90)</f>
        <v/>
      </c>
      <c r="AN64" s="92" t="str">
        <f>IF(ISBLANK(Výsledky!$HK$3),"",Výsledky!HK90)</f>
        <v/>
      </c>
      <c r="AO64" s="92" t="str">
        <f>IF(ISBLANK(Výsledky!$HR$3),"",Výsledky!HR90)</f>
        <v/>
      </c>
      <c r="AP64" s="92" t="str">
        <f>IF(ISBLANK(Výsledky!$HY$3),"",Výsledky!HY90)</f>
        <v/>
      </c>
      <c r="AQ64" s="92" t="str">
        <f>IF(ISBLANK(Výsledky!$IF$3),"",Výsledky!IF90)</f>
        <v/>
      </c>
      <c r="AR64" s="92" t="str">
        <f>IF(ISBLANK(Výsledky!$IM$3),"",Výsledky!IM90)</f>
        <v/>
      </c>
      <c r="AS64" s="92" t="str">
        <f>IF(ISBLANK(Výsledky!$IT$3),"",Výsledky!IT90)</f>
        <v/>
      </c>
      <c r="AT64" s="92" t="str">
        <f>IF(ISBLANK(Výsledky!$JA$3),"",Výsledky!JA90)</f>
        <v/>
      </c>
      <c r="AU64" s="92" t="str">
        <f>IF(ISBLANK(Výsledky!$JH$3),"",Výsledky!JH90)</f>
        <v/>
      </c>
      <c r="AV64" s="92" t="str">
        <f>IF(ISBLANK(Výsledky!$JO$3),"",Výsledky!JO90)</f>
        <v/>
      </c>
      <c r="AW64" s="92" t="str">
        <f>IF(ISBLANK(Výsledky!$JV$3),"",Výsledky!JV90)</f>
        <v/>
      </c>
      <c r="AX64" s="92" t="str">
        <f>IF(ISBLANK(Výsledky!$KC$3),"",Výsledky!KC90)</f>
        <v/>
      </c>
      <c r="AY64" s="92" t="str">
        <f>IF(ISBLANK(Výsledky!$KJ$3),"",Výsledky!KJ90)</f>
        <v/>
      </c>
      <c r="AZ64" s="92" t="str">
        <f>IF(ISBLANK(Výsledky!$KQ$3),"",Výsledky!KQ90)</f>
        <v/>
      </c>
      <c r="BA64" s="92" t="str">
        <f>IF(ISBLANK(Výsledky!$KX$3),"",Výsledky!KX90)</f>
        <v/>
      </c>
      <c r="BB64" s="92" t="str">
        <f>IF(ISBLANK(Výsledky!$LE$3),"",Výsledky!LE90)</f>
        <v/>
      </c>
      <c r="BC64" s="92" t="str">
        <f>IF(ISBLANK(Výsledky!$LL$3),"",Výsledky!LL90)</f>
        <v/>
      </c>
      <c r="BD64" s="92" t="str">
        <f>IF(ISBLANK(Výsledky!$LS$3),"",Výsledky!LS90)</f>
        <v/>
      </c>
      <c r="BE64" s="92" t="str">
        <f>IF(ISBLANK(Výsledky!$LZ$3),"",Výsledky!LZ90)</f>
        <v/>
      </c>
      <c r="BF64" s="92" t="str">
        <f>IF(ISBLANK(Výsledky!$MG$3),"",Výsledky!MG90)</f>
        <v/>
      </c>
      <c r="BG64" s="92" t="str">
        <f>IF(ISBLANK(Výsledky!$MN$3),"",Výsledky!MN90)</f>
        <v/>
      </c>
      <c r="BH64" s="92" t="str">
        <f>IF(ISBLANK(Výsledky!$MU$3),"",Výsledky!MU90)</f>
        <v/>
      </c>
      <c r="BI64" s="92" t="str">
        <f>IF(ISBLANK(Výsledky!$NB$3),"",Výsledky!NB90)</f>
        <v/>
      </c>
      <c r="BJ64" s="92" t="str">
        <f>IF(ISBLANK(Výsledky!$NI$3),"",Výsledky!NI90)</f>
        <v/>
      </c>
      <c r="BK64" s="92" t="str">
        <f>IF(ISBLANK(Výsledky!$NP$3),"",Výsledky!NP90)</f>
        <v/>
      </c>
      <c r="BL64" s="92" t="str">
        <f>IF(ISBLANK(Výsledky!$NW$3),"",Výsledky!NW90)</f>
        <v/>
      </c>
      <c r="BM64" s="92" t="str">
        <f>IF(ISBLANK(Výsledky!$OD$3),"",Výsledky!OD90)</f>
        <v/>
      </c>
      <c r="BN64" s="92" t="str">
        <f>IF(ISBLANK(Výsledky!$OK$3),"",Výsledky!OK90)</f>
        <v/>
      </c>
      <c r="BO64" s="92" t="str">
        <f>IF(ISBLANK(Výsledky!$OR$3),"",Výsledky!OR90)</f>
        <v/>
      </c>
      <c r="BP64" s="92" t="str">
        <f>IF(ISBLANK(Výsledky!$OY$3),"",Výsledky!OY90)</f>
        <v/>
      </c>
      <c r="BQ64" s="92" t="str">
        <f>IF(ISBLANK(Výsledky!$PF$3),"",Výsledky!PF90)</f>
        <v/>
      </c>
      <c r="BR64" s="92" t="str">
        <f>IF(ISBLANK(Výsledky!$PM$3),"",Výsledky!PM90)</f>
        <v/>
      </c>
      <c r="BS64" s="92" t="str">
        <f>IF(ISBLANK(Výsledky!$PT$3),"",Výsledky!PT90)</f>
        <v/>
      </c>
      <c r="BT64" s="92" t="str">
        <f>IF(ISBLANK(Výsledky!$QA$3),"",Výsledky!QA90)</f>
        <v/>
      </c>
      <c r="BU64" s="96" t="str">
        <f>IF(ISBLANK(Výsledky!$QH$3),"",Výsledky!QH90)</f>
        <v/>
      </c>
      <c r="BV64" s="8"/>
      <c r="BW64" s="11"/>
      <c r="BX64" s="12" t="str">
        <f>IF(Tipy!B67="","",Tipy!B67)</f>
        <v>slaffko14</v>
      </c>
      <c r="BY64" s="10">
        <f t="shared" si="1"/>
        <v>31</v>
      </c>
      <c r="BZ64" s="10">
        <f t="shared" si="2"/>
        <v>32</v>
      </c>
      <c r="CA64" s="10">
        <f t="shared" si="3"/>
        <v>26</v>
      </c>
      <c r="CB64" s="10">
        <f t="shared" si="4"/>
        <v>35</v>
      </c>
      <c r="CC64" s="10">
        <f t="shared" si="5"/>
        <v>36</v>
      </c>
      <c r="CD64" s="10">
        <f t="shared" si="6"/>
        <v>13</v>
      </c>
      <c r="CE64" s="10">
        <f t="shared" si="7"/>
        <v>8</v>
      </c>
      <c r="CF64" s="10">
        <f t="shared" si="8"/>
        <v>6</v>
      </c>
      <c r="CG64" s="10" t="e">
        <f t="shared" si="9"/>
        <v>#N/A</v>
      </c>
      <c r="CH64" s="10" t="e">
        <f t="shared" si="10"/>
        <v>#N/A</v>
      </c>
      <c r="CI64" s="10" t="e">
        <f t="shared" si="11"/>
        <v>#N/A</v>
      </c>
      <c r="CJ64" s="10" t="e">
        <f t="shared" si="12"/>
        <v>#N/A</v>
      </c>
      <c r="CK64" s="10" t="e">
        <f t="shared" si="13"/>
        <v>#N/A</v>
      </c>
      <c r="CL64" s="10" t="e">
        <f t="shared" si="14"/>
        <v>#N/A</v>
      </c>
      <c r="CM64" s="10" t="e">
        <f t="shared" si="15"/>
        <v>#N/A</v>
      </c>
      <c r="CN64" s="10" t="e">
        <f t="shared" si="16"/>
        <v>#N/A</v>
      </c>
      <c r="CO64" s="10" t="e">
        <f t="shared" si="17"/>
        <v>#N/A</v>
      </c>
      <c r="CP64" s="10" t="e">
        <f t="shared" si="18"/>
        <v>#N/A</v>
      </c>
      <c r="CQ64" s="10" t="e">
        <f t="shared" si="19"/>
        <v>#N/A</v>
      </c>
      <c r="CR64" s="10" t="e">
        <f t="shared" si="20"/>
        <v>#N/A</v>
      </c>
      <c r="CS64" s="10" t="e">
        <f t="shared" si="21"/>
        <v>#N/A</v>
      </c>
      <c r="CT64" s="10" t="e">
        <f t="shared" si="22"/>
        <v>#N/A</v>
      </c>
      <c r="CU64" s="10" t="e">
        <f t="shared" si="23"/>
        <v>#N/A</v>
      </c>
      <c r="CV64" s="10" t="e">
        <f t="shared" si="24"/>
        <v>#N/A</v>
      </c>
      <c r="CW64" s="10" t="e">
        <f t="shared" si="25"/>
        <v>#N/A</v>
      </c>
      <c r="CX64" s="10" t="e">
        <f t="shared" si="26"/>
        <v>#N/A</v>
      </c>
      <c r="CY64" s="10" t="e">
        <f t="shared" si="27"/>
        <v>#N/A</v>
      </c>
      <c r="CZ64" s="10" t="e">
        <f t="shared" si="28"/>
        <v>#N/A</v>
      </c>
      <c r="DA64" s="10" t="e">
        <f t="shared" si="29"/>
        <v>#N/A</v>
      </c>
      <c r="DB64" s="10" t="e">
        <f t="shared" si="30"/>
        <v>#N/A</v>
      </c>
      <c r="DC64" s="10" t="e">
        <f t="shared" si="31"/>
        <v>#N/A</v>
      </c>
      <c r="DD64" s="10" t="e">
        <f t="shared" si="32"/>
        <v>#N/A</v>
      </c>
      <c r="DE64" s="10" t="e">
        <f t="shared" si="33"/>
        <v>#N/A</v>
      </c>
      <c r="DF64" s="10" t="e">
        <f t="shared" si="34"/>
        <v>#N/A</v>
      </c>
      <c r="DG64" s="10" t="e">
        <f t="shared" si="35"/>
        <v>#N/A</v>
      </c>
      <c r="DH64" s="10" t="e">
        <f t="shared" si="36"/>
        <v>#N/A</v>
      </c>
      <c r="DI64" s="10" t="e">
        <f t="shared" si="37"/>
        <v>#N/A</v>
      </c>
      <c r="DJ64" s="10" t="e">
        <f t="shared" si="38"/>
        <v>#N/A</v>
      </c>
      <c r="DK64" s="10" t="e">
        <f t="shared" si="39"/>
        <v>#N/A</v>
      </c>
      <c r="DL64" s="10" t="e">
        <f t="shared" si="40"/>
        <v>#N/A</v>
      </c>
      <c r="DM64" s="10" t="e">
        <f t="shared" si="41"/>
        <v>#N/A</v>
      </c>
      <c r="DN64" s="10" t="e">
        <f t="shared" si="42"/>
        <v>#N/A</v>
      </c>
      <c r="DO64" s="10" t="e">
        <f t="shared" si="43"/>
        <v>#N/A</v>
      </c>
      <c r="DP64" s="10" t="e">
        <f t="shared" si="44"/>
        <v>#N/A</v>
      </c>
      <c r="DQ64" s="10" t="e">
        <f t="shared" si="45"/>
        <v>#N/A</v>
      </c>
      <c r="DR64" s="10" t="e">
        <f t="shared" si="46"/>
        <v>#N/A</v>
      </c>
      <c r="DS64" s="10" t="e">
        <f t="shared" si="47"/>
        <v>#N/A</v>
      </c>
      <c r="DT64" s="10" t="e">
        <f t="shared" si="48"/>
        <v>#N/A</v>
      </c>
      <c r="DU64" s="10" t="e">
        <f t="shared" si="49"/>
        <v>#N/A</v>
      </c>
      <c r="DV64" s="10" t="e">
        <f t="shared" si="50"/>
        <v>#N/A</v>
      </c>
      <c r="DW64" s="10" t="e">
        <f t="shared" si="51"/>
        <v>#N/A</v>
      </c>
      <c r="DX64" s="10" t="e">
        <f t="shared" si="52"/>
        <v>#N/A</v>
      </c>
      <c r="DY64" s="10" t="e">
        <f t="shared" si="53"/>
        <v>#N/A</v>
      </c>
      <c r="DZ64" s="10" t="e">
        <f t="shared" si="54"/>
        <v>#N/A</v>
      </c>
      <c r="EA64" s="10" t="e">
        <f t="shared" si="55"/>
        <v>#N/A</v>
      </c>
      <c r="EB64" s="10" t="e">
        <f t="shared" si="56"/>
        <v>#N/A</v>
      </c>
      <c r="EC64" s="10" t="e">
        <f t="shared" si="57"/>
        <v>#N/A</v>
      </c>
      <c r="ED64" s="10" t="e">
        <f t="shared" si="58"/>
        <v>#N/A</v>
      </c>
      <c r="EE64" s="10" t="e">
        <f t="shared" si="59"/>
        <v>#N/A</v>
      </c>
      <c r="EF64" s="10" t="e">
        <f t="shared" si="60"/>
        <v>#N/A</v>
      </c>
      <c r="EG64" s="10" t="e">
        <f t="shared" si="61"/>
        <v>#N/A</v>
      </c>
      <c r="EH64" s="10" t="e">
        <f t="shared" si="62"/>
        <v>#N/A</v>
      </c>
      <c r="EI64" s="10" t="e">
        <f t="shared" si="63"/>
        <v>#N/A</v>
      </c>
      <c r="EJ64" s="10" t="e">
        <f t="shared" si="64"/>
        <v>#N/A</v>
      </c>
    </row>
    <row r="65" spans="1:140" ht="15" x14ac:dyDescent="0.2">
      <c r="A65" s="1"/>
      <c r="B65" s="118" t="s">
        <v>155</v>
      </c>
      <c r="C65" s="114">
        <f>Tipy!A83</f>
        <v>16</v>
      </c>
      <c r="D65" s="109" t="str">
        <f>IF(Tipy!B83="","",Tipy!B83)</f>
        <v>Zamči</v>
      </c>
      <c r="E65" s="110">
        <f t="shared" si="65"/>
        <v>130</v>
      </c>
      <c r="F65" s="105">
        <f>IF(ISBLANK(Výsledky!$I$3),"-",SUM(K65:P65,R65,T65:U65,W65,Y65:AA65,AC65,AE65,AG65,AI65:AK65,AN65:AO65,AS65:AT65,AV65:AW65,AZ65,BB65:BC65,BE65:BF65,BH65,BJ65,BL65:BN65,BP65,BR65:BS65))</f>
        <v>70</v>
      </c>
      <c r="G65" s="90">
        <f>IF(ISBLANK(Výsledky!$BF$3),"-",SUM(Q65,V65,X65,S65,AB65,AD65,AU65,BA65,BG65,BI65,BO65,BQ65,BU65))</f>
        <v>20</v>
      </c>
      <c r="H65" s="90" t="str">
        <f>IF(ISBLANK(Výsledky!$FG$3),"-",SUM(AF65,AH65,AM65,AP65,AR65,AX65))</f>
        <v>-</v>
      </c>
      <c r="I65" s="93" t="str">
        <f>IF(ISBLANK(Výsledky!$GW$3),"-",SUM(AL65,AQ65,AY65,BD65,BK65,BT65))</f>
        <v>-</v>
      </c>
      <c r="J65" s="95">
        <f>IF(ISBLANK(Výsledky!$I$3),"",Výsledky!I89)</f>
        <v>40</v>
      </c>
      <c r="K65" s="92" t="str">
        <f>IF(ISBLANK(Výsledky!$P$3),"",Výsledky!P89)</f>
        <v>-</v>
      </c>
      <c r="L65" s="92">
        <f>IF(ISBLANK(Výsledky!$W$3),"",Výsledky!W89)</f>
        <v>0</v>
      </c>
      <c r="M65" s="92">
        <f>IF(ISBLANK(Výsledky!$AD$3),"",Výsledky!AD89)</f>
        <v>20</v>
      </c>
      <c r="N65" s="92" t="str">
        <f>IF(ISBLANK(Výsledky!$AK$3),"",Výsledky!AK89)</f>
        <v>-</v>
      </c>
      <c r="O65" s="92">
        <f>IF(ISBLANK(Výsledky!$AR$3),"",Výsledky!AR89)</f>
        <v>50</v>
      </c>
      <c r="P65" s="92">
        <f>IF(ISBLANK(Výsledky!$AY$3),"",Výsledky!AY89)</f>
        <v>0</v>
      </c>
      <c r="Q65" s="92" t="str">
        <f>IF(ISBLANK(Výsledky!$BF$3),"",Výsledky!BF89)</f>
        <v>-</v>
      </c>
      <c r="R65" s="92" t="str">
        <f>IF(ISBLANK(Výsledky!$BM$3),"",Výsledky!BM89)</f>
        <v/>
      </c>
      <c r="S65" s="92">
        <f>IF(ISBLANK(Výsledky!$BT$3),"",Výsledky!BT89)</f>
        <v>20</v>
      </c>
      <c r="T65" s="92" t="str">
        <f>IF(ISBLANK(Výsledky!$CA$3),"",Výsledky!CA89)</f>
        <v/>
      </c>
      <c r="U65" s="92" t="str">
        <f>IF(ISBLANK(Výsledky!$CH$3),"",Výsledky!CH89)</f>
        <v>-</v>
      </c>
      <c r="V65" s="92" t="str">
        <f>IF(ISBLANK(Výsledky!$CO$3),"",Výsledky!CO89)</f>
        <v>-</v>
      </c>
      <c r="W65" s="92" t="str">
        <f>IF(ISBLANK(Výsledky!$CV$3),"",Výsledky!CV89)</f>
        <v>-</v>
      </c>
      <c r="X65" s="92" t="str">
        <f>IF(ISBLANK(Výsledky!$DC$3),"",Výsledky!DC89)</f>
        <v>-</v>
      </c>
      <c r="Y65" s="92" t="str">
        <f>IF(ISBLANK(Výsledky!$DJ$3),"",Výsledky!DJ89)</f>
        <v>-</v>
      </c>
      <c r="Z65" s="92" t="str">
        <f>IF(ISBLANK(Výsledky!$DQ$3),"",Výsledky!DQ89)</f>
        <v>-</v>
      </c>
      <c r="AA65" s="92" t="str">
        <f>IF(ISBLANK(Výsledky!$DX$3),"",Výsledky!DX89)</f>
        <v>-</v>
      </c>
      <c r="AB65" s="92" t="str">
        <f>IF(ISBLANK(Výsledky!$EE$3),"",Výsledky!EE89)</f>
        <v/>
      </c>
      <c r="AC65" s="92" t="str">
        <f>IF(ISBLANK(Výsledky!$EL$3),"",Výsledky!EL89)</f>
        <v/>
      </c>
      <c r="AD65" s="92" t="str">
        <f>IF(ISBLANK(Výsledky!$ES$3),"",Výsledky!ES89)</f>
        <v/>
      </c>
      <c r="AE65" s="92" t="str">
        <f>IF(ISBLANK(Výsledky!$EZ$3),"",Výsledky!EZ89)</f>
        <v/>
      </c>
      <c r="AF65" s="92" t="str">
        <f>IF(ISBLANK(Výsledky!$FG$3),"",Výsledky!FG89)</f>
        <v/>
      </c>
      <c r="AG65" s="92" t="str">
        <f>IF(ISBLANK(Výsledky!$FN$3),"",Výsledky!FN89)</f>
        <v/>
      </c>
      <c r="AH65" s="92" t="str">
        <f>IF(ISBLANK(Výsledky!$FU$3),"",Výsledky!FU89)</f>
        <v/>
      </c>
      <c r="AI65" s="92" t="str">
        <f>IF(ISBLANK(Výsledky!$GB$3),"",Výsledky!GB89)</f>
        <v/>
      </c>
      <c r="AJ65" s="92" t="str">
        <f>IF(ISBLANK(Výsledky!$GI$3),"",Výsledky!GI89)</f>
        <v/>
      </c>
      <c r="AK65" s="92" t="str">
        <f>IF(ISBLANK(Výsledky!$GP$3),"",Výsledky!GP89)</f>
        <v/>
      </c>
      <c r="AL65" s="92" t="str">
        <f>IF(ISBLANK(Výsledky!$GW$3),"",Výsledky!GW89)</f>
        <v/>
      </c>
      <c r="AM65" s="92" t="str">
        <f>IF(ISBLANK(Výsledky!$HD$3),"",Výsledky!HD89)</f>
        <v/>
      </c>
      <c r="AN65" s="92" t="str">
        <f>IF(ISBLANK(Výsledky!$HK$3),"",Výsledky!HK89)</f>
        <v/>
      </c>
      <c r="AO65" s="92" t="str">
        <f>IF(ISBLANK(Výsledky!$HR$3),"",Výsledky!HR89)</f>
        <v/>
      </c>
      <c r="AP65" s="92" t="str">
        <f>IF(ISBLANK(Výsledky!$HY$3),"",Výsledky!HY89)</f>
        <v/>
      </c>
      <c r="AQ65" s="92" t="str">
        <f>IF(ISBLANK(Výsledky!$IF$3),"",Výsledky!IF89)</f>
        <v/>
      </c>
      <c r="AR65" s="92" t="str">
        <f>IF(ISBLANK(Výsledky!$IM$3),"",Výsledky!IM89)</f>
        <v/>
      </c>
      <c r="AS65" s="92" t="str">
        <f>IF(ISBLANK(Výsledky!$IT$3),"",Výsledky!IT89)</f>
        <v/>
      </c>
      <c r="AT65" s="92" t="str">
        <f>IF(ISBLANK(Výsledky!$JA$3),"",Výsledky!JA89)</f>
        <v/>
      </c>
      <c r="AU65" s="92" t="str">
        <f>IF(ISBLANK(Výsledky!$JH$3),"",Výsledky!JH89)</f>
        <v/>
      </c>
      <c r="AV65" s="92" t="str">
        <f>IF(ISBLANK(Výsledky!$JO$3),"",Výsledky!JO89)</f>
        <v/>
      </c>
      <c r="AW65" s="92" t="str">
        <f>IF(ISBLANK(Výsledky!$JV$3),"",Výsledky!JV89)</f>
        <v/>
      </c>
      <c r="AX65" s="92" t="str">
        <f>IF(ISBLANK(Výsledky!$KC$3),"",Výsledky!KC89)</f>
        <v/>
      </c>
      <c r="AY65" s="92" t="str">
        <f>IF(ISBLANK(Výsledky!$KJ$3),"",Výsledky!KJ89)</f>
        <v/>
      </c>
      <c r="AZ65" s="92" t="str">
        <f>IF(ISBLANK(Výsledky!$KQ$3),"",Výsledky!KQ89)</f>
        <v/>
      </c>
      <c r="BA65" s="92" t="str">
        <f>IF(ISBLANK(Výsledky!$KX$3),"",Výsledky!KX89)</f>
        <v/>
      </c>
      <c r="BB65" s="92" t="str">
        <f>IF(ISBLANK(Výsledky!$LE$3),"",Výsledky!LE89)</f>
        <v/>
      </c>
      <c r="BC65" s="92" t="str">
        <f>IF(ISBLANK(Výsledky!$LL$3),"",Výsledky!LL89)</f>
        <v/>
      </c>
      <c r="BD65" s="92" t="str">
        <f>IF(ISBLANK(Výsledky!$LS$3),"",Výsledky!LS89)</f>
        <v/>
      </c>
      <c r="BE65" s="92" t="str">
        <f>IF(ISBLANK(Výsledky!$LZ$3),"",Výsledky!LZ89)</f>
        <v/>
      </c>
      <c r="BF65" s="92" t="str">
        <f>IF(ISBLANK(Výsledky!$MG$3),"",Výsledky!MG89)</f>
        <v/>
      </c>
      <c r="BG65" s="92" t="str">
        <f>IF(ISBLANK(Výsledky!$MN$3),"",Výsledky!MN89)</f>
        <v/>
      </c>
      <c r="BH65" s="92" t="str">
        <f>IF(ISBLANK(Výsledky!$MU$3),"",Výsledky!MU89)</f>
        <v/>
      </c>
      <c r="BI65" s="92" t="str">
        <f>IF(ISBLANK(Výsledky!$NB$3),"",Výsledky!NB89)</f>
        <v/>
      </c>
      <c r="BJ65" s="92" t="str">
        <f>IF(ISBLANK(Výsledky!$NI$3),"",Výsledky!NI89)</f>
        <v/>
      </c>
      <c r="BK65" s="92" t="str">
        <f>IF(ISBLANK(Výsledky!$NP$3),"",Výsledky!NP89)</f>
        <v/>
      </c>
      <c r="BL65" s="92" t="str">
        <f>IF(ISBLANK(Výsledky!$NW$3),"",Výsledky!NW89)</f>
        <v/>
      </c>
      <c r="BM65" s="92" t="str">
        <f>IF(ISBLANK(Výsledky!$OD$3),"",Výsledky!OD89)</f>
        <v/>
      </c>
      <c r="BN65" s="92" t="str">
        <f>IF(ISBLANK(Výsledky!$OK$3),"",Výsledky!OK89)</f>
        <v/>
      </c>
      <c r="BO65" s="92" t="str">
        <f>IF(ISBLANK(Výsledky!$OR$3),"",Výsledky!OR89)</f>
        <v/>
      </c>
      <c r="BP65" s="92" t="str">
        <f>IF(ISBLANK(Výsledky!$OY$3),"",Výsledky!OY89)</f>
        <v/>
      </c>
      <c r="BQ65" s="92" t="str">
        <f>IF(ISBLANK(Výsledky!$PF$3),"",Výsledky!PF89)</f>
        <v/>
      </c>
      <c r="BR65" s="92" t="str">
        <f>IF(ISBLANK(Výsledky!$PM$3),"",Výsledky!PM89)</f>
        <v/>
      </c>
      <c r="BS65" s="92" t="str">
        <f>IF(ISBLANK(Výsledky!$PT$3),"",Výsledky!PT89)</f>
        <v/>
      </c>
      <c r="BT65" s="92" t="str">
        <f>IF(ISBLANK(Výsledky!$QA$3),"",Výsledky!QA89)</f>
        <v/>
      </c>
      <c r="BU65" s="96" t="str">
        <f>IF(ISBLANK(Výsledky!$QH$3),"",Výsledky!QH89)</f>
        <v/>
      </c>
      <c r="BV65" s="8"/>
      <c r="BW65" s="11"/>
      <c r="BX65" s="12" t="str">
        <f>IF(Tipy!B68="","",Tipy!B68)</f>
        <v>Slavo</v>
      </c>
      <c r="BY65" s="10">
        <f t="shared" si="1"/>
        <v>63</v>
      </c>
      <c r="BZ65" s="10">
        <f t="shared" si="2"/>
        <v>73</v>
      </c>
      <c r="CA65" s="10">
        <f t="shared" si="3"/>
        <v>73</v>
      </c>
      <c r="CB65" s="10">
        <f t="shared" si="4"/>
        <v>63</v>
      </c>
      <c r="CC65" s="10">
        <f t="shared" si="5"/>
        <v>65</v>
      </c>
      <c r="CD65" s="10">
        <f t="shared" si="6"/>
        <v>68</v>
      </c>
      <c r="CE65" s="10">
        <f t="shared" si="7"/>
        <v>68</v>
      </c>
      <c r="CF65" s="10">
        <f t="shared" si="8"/>
        <v>70</v>
      </c>
      <c r="CG65" s="10" t="e">
        <f t="shared" si="9"/>
        <v>#N/A</v>
      </c>
      <c r="CH65" s="10" t="e">
        <f t="shared" si="10"/>
        <v>#N/A</v>
      </c>
      <c r="CI65" s="10" t="e">
        <f t="shared" si="11"/>
        <v>#N/A</v>
      </c>
      <c r="CJ65" s="10" t="e">
        <f t="shared" si="12"/>
        <v>#N/A</v>
      </c>
      <c r="CK65" s="10" t="e">
        <f t="shared" si="13"/>
        <v>#N/A</v>
      </c>
      <c r="CL65" s="10" t="e">
        <f t="shared" si="14"/>
        <v>#N/A</v>
      </c>
      <c r="CM65" s="10" t="e">
        <f t="shared" si="15"/>
        <v>#N/A</v>
      </c>
      <c r="CN65" s="10" t="e">
        <f t="shared" si="16"/>
        <v>#N/A</v>
      </c>
      <c r="CO65" s="10" t="e">
        <f t="shared" si="17"/>
        <v>#N/A</v>
      </c>
      <c r="CP65" s="10" t="e">
        <f t="shared" si="18"/>
        <v>#N/A</v>
      </c>
      <c r="CQ65" s="10" t="e">
        <f t="shared" si="19"/>
        <v>#N/A</v>
      </c>
      <c r="CR65" s="10" t="e">
        <f t="shared" si="20"/>
        <v>#N/A</v>
      </c>
      <c r="CS65" s="10" t="e">
        <f t="shared" si="21"/>
        <v>#N/A</v>
      </c>
      <c r="CT65" s="10" t="e">
        <f t="shared" si="22"/>
        <v>#N/A</v>
      </c>
      <c r="CU65" s="10" t="e">
        <f t="shared" si="23"/>
        <v>#N/A</v>
      </c>
      <c r="CV65" s="10" t="e">
        <f t="shared" si="24"/>
        <v>#N/A</v>
      </c>
      <c r="CW65" s="10" t="e">
        <f t="shared" si="25"/>
        <v>#N/A</v>
      </c>
      <c r="CX65" s="10" t="e">
        <f t="shared" si="26"/>
        <v>#N/A</v>
      </c>
      <c r="CY65" s="10" t="e">
        <f t="shared" si="27"/>
        <v>#N/A</v>
      </c>
      <c r="CZ65" s="10" t="e">
        <f t="shared" si="28"/>
        <v>#N/A</v>
      </c>
      <c r="DA65" s="10" t="e">
        <f t="shared" si="29"/>
        <v>#N/A</v>
      </c>
      <c r="DB65" s="10" t="e">
        <f t="shared" si="30"/>
        <v>#N/A</v>
      </c>
      <c r="DC65" s="10" t="e">
        <f t="shared" si="31"/>
        <v>#N/A</v>
      </c>
      <c r="DD65" s="10" t="e">
        <f t="shared" si="32"/>
        <v>#N/A</v>
      </c>
      <c r="DE65" s="10" t="e">
        <f t="shared" si="33"/>
        <v>#N/A</v>
      </c>
      <c r="DF65" s="10" t="e">
        <f t="shared" si="34"/>
        <v>#N/A</v>
      </c>
      <c r="DG65" s="10" t="e">
        <f t="shared" si="35"/>
        <v>#N/A</v>
      </c>
      <c r="DH65" s="10" t="e">
        <f t="shared" si="36"/>
        <v>#N/A</v>
      </c>
      <c r="DI65" s="10" t="e">
        <f t="shared" si="37"/>
        <v>#N/A</v>
      </c>
      <c r="DJ65" s="10" t="e">
        <f t="shared" si="38"/>
        <v>#N/A</v>
      </c>
      <c r="DK65" s="10" t="e">
        <f t="shared" si="39"/>
        <v>#N/A</v>
      </c>
      <c r="DL65" s="10" t="e">
        <f t="shared" si="40"/>
        <v>#N/A</v>
      </c>
      <c r="DM65" s="10" t="e">
        <f t="shared" si="41"/>
        <v>#N/A</v>
      </c>
      <c r="DN65" s="10" t="e">
        <f t="shared" si="42"/>
        <v>#N/A</v>
      </c>
      <c r="DO65" s="10" t="e">
        <f t="shared" si="43"/>
        <v>#N/A</v>
      </c>
      <c r="DP65" s="10" t="e">
        <f t="shared" si="44"/>
        <v>#N/A</v>
      </c>
      <c r="DQ65" s="10" t="e">
        <f t="shared" si="45"/>
        <v>#N/A</v>
      </c>
      <c r="DR65" s="10" t="e">
        <f t="shared" si="46"/>
        <v>#N/A</v>
      </c>
      <c r="DS65" s="10" t="e">
        <f t="shared" si="47"/>
        <v>#N/A</v>
      </c>
      <c r="DT65" s="10" t="e">
        <f t="shared" si="48"/>
        <v>#N/A</v>
      </c>
      <c r="DU65" s="10" t="e">
        <f t="shared" si="49"/>
        <v>#N/A</v>
      </c>
      <c r="DV65" s="10" t="e">
        <f t="shared" si="50"/>
        <v>#N/A</v>
      </c>
      <c r="DW65" s="10" t="e">
        <f t="shared" si="51"/>
        <v>#N/A</v>
      </c>
      <c r="DX65" s="10" t="e">
        <f t="shared" si="52"/>
        <v>#N/A</v>
      </c>
      <c r="DY65" s="10" t="e">
        <f t="shared" si="53"/>
        <v>#N/A</v>
      </c>
      <c r="DZ65" s="10" t="e">
        <f t="shared" si="54"/>
        <v>#N/A</v>
      </c>
      <c r="EA65" s="10" t="e">
        <f t="shared" si="55"/>
        <v>#N/A</v>
      </c>
      <c r="EB65" s="10" t="e">
        <f t="shared" si="56"/>
        <v>#N/A</v>
      </c>
      <c r="EC65" s="10" t="e">
        <f t="shared" si="57"/>
        <v>#N/A</v>
      </c>
      <c r="ED65" s="10" t="e">
        <f t="shared" si="58"/>
        <v>#N/A</v>
      </c>
      <c r="EE65" s="10" t="e">
        <f t="shared" si="59"/>
        <v>#N/A</v>
      </c>
      <c r="EF65" s="10" t="e">
        <f t="shared" si="60"/>
        <v>#N/A</v>
      </c>
      <c r="EG65" s="10" t="e">
        <f t="shared" si="61"/>
        <v>#N/A</v>
      </c>
      <c r="EH65" s="10" t="e">
        <f t="shared" si="62"/>
        <v>#N/A</v>
      </c>
      <c r="EI65" s="10" t="e">
        <f t="shared" si="63"/>
        <v>#N/A</v>
      </c>
      <c r="EJ65" s="10" t="e">
        <f t="shared" si="64"/>
        <v>#N/A</v>
      </c>
    </row>
    <row r="66" spans="1:140" ht="15" x14ac:dyDescent="0.2">
      <c r="A66" s="1"/>
      <c r="B66" s="118" t="s">
        <v>156</v>
      </c>
      <c r="C66" s="114">
        <f>Tipy!A70</f>
        <v>20</v>
      </c>
      <c r="D66" s="109" t="str">
        <f>IF(Tipy!B70="","",Tipy!B70)</f>
        <v>Stanley</v>
      </c>
      <c r="E66" s="110">
        <f t="shared" si="65"/>
        <v>130</v>
      </c>
      <c r="F66" s="105">
        <f>IF(ISBLANK(Výsledky!$I$3),"-",SUM(K66:P66,R66,T66:U66,W66,Y66:AA66,AC66,AE66,AG66,AI66:AK66,AN66:AO66,AS66:AT66,AV66:AW66,AZ66,BB66:BC66,BE66:BF66,BH66,BJ66,BL66:BN66,BP66,BR66:BS66))</f>
        <v>80</v>
      </c>
      <c r="G66" s="90">
        <f>IF(ISBLANK(Výsledky!$BF$3),"-",SUM(Q66,V66,X66,S66,AB66,AD66,AU66,BA66,BG66,BI66,BO66,BQ66,BU66))</f>
        <v>0</v>
      </c>
      <c r="H66" s="90" t="str">
        <f>IF(ISBLANK(Výsledky!$FG$3),"-",SUM(AF66,AH66,AM66,AP66,AR66,AX66))</f>
        <v>-</v>
      </c>
      <c r="I66" s="93" t="str">
        <f>IF(ISBLANK(Výsledky!$GW$3),"-",SUM(AL66,AQ66,AY66,BD66,BK66,BT66))</f>
        <v>-</v>
      </c>
      <c r="J66" s="95">
        <f>IF(ISBLANK(Výsledky!$I$3),"",Výsledky!I76)</f>
        <v>50</v>
      </c>
      <c r="K66" s="92">
        <f>IF(ISBLANK(Výsledky!$P$3),"",Výsledky!P76)</f>
        <v>20</v>
      </c>
      <c r="L66" s="92">
        <f>IF(ISBLANK(Výsledky!$W$3),"",Výsledky!W76)</f>
        <v>0</v>
      </c>
      <c r="M66" s="92">
        <f>IF(ISBLANK(Výsledky!$AD$3),"",Výsledky!AD76)</f>
        <v>20</v>
      </c>
      <c r="N66" s="92">
        <f>IF(ISBLANK(Výsledky!$AK$3),"",Výsledky!AK76)</f>
        <v>20</v>
      </c>
      <c r="O66" s="92" t="str">
        <f>IF(ISBLANK(Výsledky!$AR$3),"",Výsledky!AR76)</f>
        <v>-</v>
      </c>
      <c r="P66" s="92" t="str">
        <f>IF(ISBLANK(Výsledky!$AY$3),"",Výsledky!AY76)</f>
        <v>-</v>
      </c>
      <c r="Q66" s="92" t="str">
        <f>IF(ISBLANK(Výsledky!$BF$3),"",Výsledky!BF76)</f>
        <v>-</v>
      </c>
      <c r="R66" s="92" t="str">
        <f>IF(ISBLANK(Výsledky!$BM$3),"",Výsledky!BM76)</f>
        <v/>
      </c>
      <c r="S66" s="92" t="str">
        <f>IF(ISBLANK(Výsledky!$BT$3),"",Výsledky!BT76)</f>
        <v>-</v>
      </c>
      <c r="T66" s="92" t="str">
        <f>IF(ISBLANK(Výsledky!$CA$3),"",Výsledky!CA76)</f>
        <v/>
      </c>
      <c r="U66" s="92" t="str">
        <f>IF(ISBLANK(Výsledky!$CH$3),"",Výsledky!CH76)</f>
        <v>-</v>
      </c>
      <c r="V66" s="92" t="str">
        <f>IF(ISBLANK(Výsledky!$CO$3),"",Výsledky!CO76)</f>
        <v>-</v>
      </c>
      <c r="W66" s="92" t="str">
        <f>IF(ISBLANK(Výsledky!$CV$3),"",Výsledky!CV76)</f>
        <v>-</v>
      </c>
      <c r="X66" s="92" t="str">
        <f>IF(ISBLANK(Výsledky!$DC$3),"",Výsledky!DC76)</f>
        <v>-</v>
      </c>
      <c r="Y66" s="92" t="str">
        <f>IF(ISBLANK(Výsledky!$DJ$3),"",Výsledky!DJ76)</f>
        <v>-</v>
      </c>
      <c r="Z66" s="92">
        <f>IF(ISBLANK(Výsledky!$DQ$3),"",Výsledky!DQ76)</f>
        <v>20</v>
      </c>
      <c r="AA66" s="92">
        <f>IF(ISBLANK(Výsledky!$DX$3),"",Výsledky!DX76)</f>
        <v>0</v>
      </c>
      <c r="AB66" s="92" t="str">
        <f>IF(ISBLANK(Výsledky!$EE$3),"",Výsledky!EE76)</f>
        <v/>
      </c>
      <c r="AC66" s="92" t="str">
        <f>IF(ISBLANK(Výsledky!$EL$3),"",Výsledky!EL76)</f>
        <v/>
      </c>
      <c r="AD66" s="92" t="str">
        <f>IF(ISBLANK(Výsledky!$ES$3),"",Výsledky!ES76)</f>
        <v/>
      </c>
      <c r="AE66" s="92" t="str">
        <f>IF(ISBLANK(Výsledky!$EZ$3),"",Výsledky!EZ76)</f>
        <v/>
      </c>
      <c r="AF66" s="92" t="str">
        <f>IF(ISBLANK(Výsledky!$FG$3),"",Výsledky!FG76)</f>
        <v/>
      </c>
      <c r="AG66" s="92" t="str">
        <f>IF(ISBLANK(Výsledky!$FN$3),"",Výsledky!FN76)</f>
        <v/>
      </c>
      <c r="AH66" s="92" t="str">
        <f>IF(ISBLANK(Výsledky!$FU$3),"",Výsledky!FU76)</f>
        <v/>
      </c>
      <c r="AI66" s="92" t="str">
        <f>IF(ISBLANK(Výsledky!$GB$3),"",Výsledky!GB76)</f>
        <v/>
      </c>
      <c r="AJ66" s="92" t="str">
        <f>IF(ISBLANK(Výsledky!$GI$3),"",Výsledky!GI76)</f>
        <v/>
      </c>
      <c r="AK66" s="92" t="str">
        <f>IF(ISBLANK(Výsledky!$GP$3),"",Výsledky!GP76)</f>
        <v/>
      </c>
      <c r="AL66" s="92" t="str">
        <f>IF(ISBLANK(Výsledky!$GW$3),"",Výsledky!GW76)</f>
        <v/>
      </c>
      <c r="AM66" s="92" t="str">
        <f>IF(ISBLANK(Výsledky!$HD$3),"",Výsledky!HD76)</f>
        <v/>
      </c>
      <c r="AN66" s="92" t="str">
        <f>IF(ISBLANK(Výsledky!$HK$3),"",Výsledky!HK76)</f>
        <v/>
      </c>
      <c r="AO66" s="92" t="str">
        <f>IF(ISBLANK(Výsledky!$HR$3),"",Výsledky!HR76)</f>
        <v/>
      </c>
      <c r="AP66" s="92" t="str">
        <f>IF(ISBLANK(Výsledky!$HY$3),"",Výsledky!HY76)</f>
        <v/>
      </c>
      <c r="AQ66" s="92" t="str">
        <f>IF(ISBLANK(Výsledky!$IF$3),"",Výsledky!IF76)</f>
        <v/>
      </c>
      <c r="AR66" s="92" t="str">
        <f>IF(ISBLANK(Výsledky!$IM$3),"",Výsledky!IM76)</f>
        <v/>
      </c>
      <c r="AS66" s="92" t="str">
        <f>IF(ISBLANK(Výsledky!$IT$3),"",Výsledky!IT76)</f>
        <v/>
      </c>
      <c r="AT66" s="92" t="str">
        <f>IF(ISBLANK(Výsledky!$JA$3),"",Výsledky!JA76)</f>
        <v/>
      </c>
      <c r="AU66" s="92" t="str">
        <f>IF(ISBLANK(Výsledky!$JH$3),"",Výsledky!JH76)</f>
        <v/>
      </c>
      <c r="AV66" s="92" t="str">
        <f>IF(ISBLANK(Výsledky!$JO$3),"",Výsledky!JO76)</f>
        <v/>
      </c>
      <c r="AW66" s="92" t="str">
        <f>IF(ISBLANK(Výsledky!$JV$3),"",Výsledky!JV76)</f>
        <v/>
      </c>
      <c r="AX66" s="92" t="str">
        <f>IF(ISBLANK(Výsledky!$KC$3),"",Výsledky!KC76)</f>
        <v/>
      </c>
      <c r="AY66" s="92" t="str">
        <f>IF(ISBLANK(Výsledky!$KJ$3),"",Výsledky!KJ76)</f>
        <v/>
      </c>
      <c r="AZ66" s="92" t="str">
        <f>IF(ISBLANK(Výsledky!$KQ$3),"",Výsledky!KQ76)</f>
        <v/>
      </c>
      <c r="BA66" s="92" t="str">
        <f>IF(ISBLANK(Výsledky!$KX$3),"",Výsledky!KX76)</f>
        <v/>
      </c>
      <c r="BB66" s="92" t="str">
        <f>IF(ISBLANK(Výsledky!$LE$3),"",Výsledky!LE76)</f>
        <v/>
      </c>
      <c r="BC66" s="92" t="str">
        <f>IF(ISBLANK(Výsledky!$LL$3),"",Výsledky!LL76)</f>
        <v/>
      </c>
      <c r="BD66" s="92" t="str">
        <f>IF(ISBLANK(Výsledky!$LS$3),"",Výsledky!LS76)</f>
        <v/>
      </c>
      <c r="BE66" s="92" t="str">
        <f>IF(ISBLANK(Výsledky!$LZ$3),"",Výsledky!LZ76)</f>
        <v/>
      </c>
      <c r="BF66" s="92" t="str">
        <f>IF(ISBLANK(Výsledky!$MG$3),"",Výsledky!MG76)</f>
        <v/>
      </c>
      <c r="BG66" s="92" t="str">
        <f>IF(ISBLANK(Výsledky!$MN$3),"",Výsledky!MN76)</f>
        <v/>
      </c>
      <c r="BH66" s="92" t="str">
        <f>IF(ISBLANK(Výsledky!$MU$3),"",Výsledky!MU76)</f>
        <v/>
      </c>
      <c r="BI66" s="92" t="str">
        <f>IF(ISBLANK(Výsledky!$NB$3),"",Výsledky!NB76)</f>
        <v/>
      </c>
      <c r="BJ66" s="92" t="str">
        <f>IF(ISBLANK(Výsledky!$NI$3),"",Výsledky!NI76)</f>
        <v/>
      </c>
      <c r="BK66" s="92" t="str">
        <f>IF(ISBLANK(Výsledky!$NP$3),"",Výsledky!NP76)</f>
        <v/>
      </c>
      <c r="BL66" s="92" t="str">
        <f>IF(ISBLANK(Výsledky!$NW$3),"",Výsledky!NW76)</f>
        <v/>
      </c>
      <c r="BM66" s="92" t="str">
        <f>IF(ISBLANK(Výsledky!$OD$3),"",Výsledky!OD76)</f>
        <v/>
      </c>
      <c r="BN66" s="92" t="str">
        <f>IF(ISBLANK(Výsledky!$OK$3),"",Výsledky!OK76)</f>
        <v/>
      </c>
      <c r="BO66" s="92" t="str">
        <f>IF(ISBLANK(Výsledky!$OR$3),"",Výsledky!OR76)</f>
        <v/>
      </c>
      <c r="BP66" s="92" t="str">
        <f>IF(ISBLANK(Výsledky!$OY$3),"",Výsledky!OY76)</f>
        <v/>
      </c>
      <c r="BQ66" s="92" t="str">
        <f>IF(ISBLANK(Výsledky!$PF$3),"",Výsledky!PF76)</f>
        <v/>
      </c>
      <c r="BR66" s="92" t="str">
        <f>IF(ISBLANK(Výsledky!$PM$3),"",Výsledky!PM76)</f>
        <v/>
      </c>
      <c r="BS66" s="92" t="str">
        <f>IF(ISBLANK(Výsledky!$PT$3),"",Výsledky!PT76)</f>
        <v/>
      </c>
      <c r="BT66" s="92" t="str">
        <f>IF(ISBLANK(Výsledky!$QA$3),"",Výsledky!QA76)</f>
        <v/>
      </c>
      <c r="BU66" s="96" t="str">
        <f>IF(ISBLANK(Výsledky!$QH$3),"",Výsledky!QH76)</f>
        <v/>
      </c>
      <c r="BV66" s="8"/>
      <c r="BW66" s="11"/>
      <c r="BX66" s="12" t="str">
        <f>IF(Tipy!B69="","",Tipy!B69)</f>
        <v>slovan5ista</v>
      </c>
      <c r="BY66" s="10">
        <f t="shared" si="1"/>
        <v>69</v>
      </c>
      <c r="BZ66" s="10">
        <f t="shared" si="2"/>
        <v>57</v>
      </c>
      <c r="CA66" s="10">
        <f t="shared" si="3"/>
        <v>60</v>
      </c>
      <c r="CB66" s="10">
        <f t="shared" si="4"/>
        <v>67</v>
      </c>
      <c r="CC66" s="10">
        <f t="shared" si="5"/>
        <v>71</v>
      </c>
      <c r="CD66" s="10">
        <f t="shared" si="6"/>
        <v>73</v>
      </c>
      <c r="CE66" s="10">
        <f t="shared" si="7"/>
        <v>73</v>
      </c>
      <c r="CF66" s="10">
        <f t="shared" si="8"/>
        <v>73</v>
      </c>
      <c r="CG66" s="10" t="e">
        <f t="shared" si="9"/>
        <v>#N/A</v>
      </c>
      <c r="CH66" s="10" t="e">
        <f t="shared" si="10"/>
        <v>#N/A</v>
      </c>
      <c r="CI66" s="10" t="e">
        <f t="shared" si="11"/>
        <v>#N/A</v>
      </c>
      <c r="CJ66" s="10" t="e">
        <f t="shared" si="12"/>
        <v>#N/A</v>
      </c>
      <c r="CK66" s="10" t="e">
        <f t="shared" si="13"/>
        <v>#N/A</v>
      </c>
      <c r="CL66" s="10" t="e">
        <f t="shared" si="14"/>
        <v>#N/A</v>
      </c>
      <c r="CM66" s="10" t="e">
        <f t="shared" si="15"/>
        <v>#N/A</v>
      </c>
      <c r="CN66" s="10" t="e">
        <f t="shared" si="16"/>
        <v>#N/A</v>
      </c>
      <c r="CO66" s="10" t="e">
        <f t="shared" si="17"/>
        <v>#N/A</v>
      </c>
      <c r="CP66" s="10" t="e">
        <f t="shared" si="18"/>
        <v>#N/A</v>
      </c>
      <c r="CQ66" s="10" t="e">
        <f t="shared" si="19"/>
        <v>#N/A</v>
      </c>
      <c r="CR66" s="10" t="e">
        <f t="shared" si="20"/>
        <v>#N/A</v>
      </c>
      <c r="CS66" s="10" t="e">
        <f t="shared" si="21"/>
        <v>#N/A</v>
      </c>
      <c r="CT66" s="10" t="e">
        <f t="shared" si="22"/>
        <v>#N/A</v>
      </c>
      <c r="CU66" s="10" t="e">
        <f t="shared" si="23"/>
        <v>#N/A</v>
      </c>
      <c r="CV66" s="10" t="e">
        <f t="shared" si="24"/>
        <v>#N/A</v>
      </c>
      <c r="CW66" s="10" t="e">
        <f t="shared" si="25"/>
        <v>#N/A</v>
      </c>
      <c r="CX66" s="10" t="e">
        <f t="shared" si="26"/>
        <v>#N/A</v>
      </c>
      <c r="CY66" s="10" t="e">
        <f t="shared" si="27"/>
        <v>#N/A</v>
      </c>
      <c r="CZ66" s="10" t="e">
        <f t="shared" si="28"/>
        <v>#N/A</v>
      </c>
      <c r="DA66" s="10" t="e">
        <f t="shared" si="29"/>
        <v>#N/A</v>
      </c>
      <c r="DB66" s="10" t="e">
        <f t="shared" si="30"/>
        <v>#N/A</v>
      </c>
      <c r="DC66" s="10" t="e">
        <f t="shared" si="31"/>
        <v>#N/A</v>
      </c>
      <c r="DD66" s="10" t="e">
        <f t="shared" si="32"/>
        <v>#N/A</v>
      </c>
      <c r="DE66" s="10" t="e">
        <f t="shared" si="33"/>
        <v>#N/A</v>
      </c>
      <c r="DF66" s="10" t="e">
        <f t="shared" si="34"/>
        <v>#N/A</v>
      </c>
      <c r="DG66" s="10" t="e">
        <f t="shared" si="35"/>
        <v>#N/A</v>
      </c>
      <c r="DH66" s="10" t="e">
        <f t="shared" si="36"/>
        <v>#N/A</v>
      </c>
      <c r="DI66" s="10" t="e">
        <f t="shared" si="37"/>
        <v>#N/A</v>
      </c>
      <c r="DJ66" s="10" t="e">
        <f t="shared" si="38"/>
        <v>#N/A</v>
      </c>
      <c r="DK66" s="10" t="e">
        <f t="shared" si="39"/>
        <v>#N/A</v>
      </c>
      <c r="DL66" s="10" t="e">
        <f t="shared" si="40"/>
        <v>#N/A</v>
      </c>
      <c r="DM66" s="10" t="e">
        <f t="shared" si="41"/>
        <v>#N/A</v>
      </c>
      <c r="DN66" s="10" t="e">
        <f t="shared" si="42"/>
        <v>#N/A</v>
      </c>
      <c r="DO66" s="10" t="e">
        <f t="shared" si="43"/>
        <v>#N/A</v>
      </c>
      <c r="DP66" s="10" t="e">
        <f t="shared" si="44"/>
        <v>#N/A</v>
      </c>
      <c r="DQ66" s="10" t="e">
        <f t="shared" si="45"/>
        <v>#N/A</v>
      </c>
      <c r="DR66" s="10" t="e">
        <f t="shared" si="46"/>
        <v>#N/A</v>
      </c>
      <c r="DS66" s="10" t="e">
        <f t="shared" si="47"/>
        <v>#N/A</v>
      </c>
      <c r="DT66" s="10" t="e">
        <f t="shared" si="48"/>
        <v>#N/A</v>
      </c>
      <c r="DU66" s="10" t="e">
        <f t="shared" si="49"/>
        <v>#N/A</v>
      </c>
      <c r="DV66" s="10" t="e">
        <f t="shared" si="50"/>
        <v>#N/A</v>
      </c>
      <c r="DW66" s="10" t="e">
        <f t="shared" si="51"/>
        <v>#N/A</v>
      </c>
      <c r="DX66" s="10" t="e">
        <f t="shared" si="52"/>
        <v>#N/A</v>
      </c>
      <c r="DY66" s="10" t="e">
        <f t="shared" si="53"/>
        <v>#N/A</v>
      </c>
      <c r="DZ66" s="10" t="e">
        <f t="shared" si="54"/>
        <v>#N/A</v>
      </c>
      <c r="EA66" s="10" t="e">
        <f t="shared" si="55"/>
        <v>#N/A</v>
      </c>
      <c r="EB66" s="10" t="e">
        <f t="shared" si="56"/>
        <v>#N/A</v>
      </c>
      <c r="EC66" s="10" t="e">
        <f t="shared" si="57"/>
        <v>#N/A</v>
      </c>
      <c r="ED66" s="10" t="e">
        <f t="shared" si="58"/>
        <v>#N/A</v>
      </c>
      <c r="EE66" s="10" t="e">
        <f t="shared" si="59"/>
        <v>#N/A</v>
      </c>
      <c r="EF66" s="10" t="e">
        <f t="shared" si="60"/>
        <v>#N/A</v>
      </c>
      <c r="EG66" s="10" t="e">
        <f t="shared" si="61"/>
        <v>#N/A</v>
      </c>
      <c r="EH66" s="10" t="e">
        <f t="shared" si="62"/>
        <v>#N/A</v>
      </c>
      <c r="EI66" s="10" t="e">
        <f t="shared" si="63"/>
        <v>#N/A</v>
      </c>
      <c r="EJ66" s="10" t="e">
        <f t="shared" si="64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 t="shared" ref="E67:E98" si="66"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 t="str">
        <f>IF(ISBLANK(Výsledky!$FG$3),"-",SUM(AF67,AH67,AM67,AP67,AR67,AX67))</f>
        <v>-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/>
      </c>
      <c r="AC67" s="92" t="str">
        <f>IF(ISBLANK(Výsledky!$EL$3),"",Výsledky!EL41)</f>
        <v/>
      </c>
      <c r="AD67" s="92" t="str">
        <f>IF(ISBLANK(Výsledky!$ES$3),"",Výsledky!ES41)</f>
        <v/>
      </c>
      <c r="AE67" s="92" t="str">
        <f>IF(ISBLANK(Výsledky!$EZ$3),"",Výsledky!EZ41)</f>
        <v/>
      </c>
      <c r="AF67" s="92" t="str">
        <f>IF(ISBLANK(Výsledky!$FG$3),"",Výsledky!FG41)</f>
        <v/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1"/>
        <v>10</v>
      </c>
      <c r="BZ67" s="10">
        <f t="shared" si="2"/>
        <v>12</v>
      </c>
      <c r="CA67" s="10">
        <f t="shared" si="3"/>
        <v>15</v>
      </c>
      <c r="CB67" s="10">
        <f t="shared" si="4"/>
        <v>12</v>
      </c>
      <c r="CC67" s="10">
        <f t="shared" si="5"/>
        <v>16</v>
      </c>
      <c r="CD67" s="10">
        <f t="shared" si="6"/>
        <v>42</v>
      </c>
      <c r="CE67" s="10">
        <f t="shared" si="7"/>
        <v>42</v>
      </c>
      <c r="CF67" s="10">
        <f t="shared" si="8"/>
        <v>44</v>
      </c>
      <c r="CG67" s="10" t="e">
        <f t="shared" si="9"/>
        <v>#N/A</v>
      </c>
      <c r="CH67" s="10" t="e">
        <f t="shared" si="10"/>
        <v>#N/A</v>
      </c>
      <c r="CI67" s="10" t="e">
        <f t="shared" si="11"/>
        <v>#N/A</v>
      </c>
      <c r="CJ67" s="10" t="e">
        <f t="shared" si="12"/>
        <v>#N/A</v>
      </c>
      <c r="CK67" s="10" t="e">
        <f t="shared" si="13"/>
        <v>#N/A</v>
      </c>
      <c r="CL67" s="10" t="e">
        <f t="shared" si="14"/>
        <v>#N/A</v>
      </c>
      <c r="CM67" s="10" t="e">
        <f t="shared" si="15"/>
        <v>#N/A</v>
      </c>
      <c r="CN67" s="10" t="e">
        <f t="shared" si="16"/>
        <v>#N/A</v>
      </c>
      <c r="CO67" s="10" t="e">
        <f t="shared" si="17"/>
        <v>#N/A</v>
      </c>
      <c r="CP67" s="10" t="e">
        <f t="shared" si="18"/>
        <v>#N/A</v>
      </c>
      <c r="CQ67" s="10" t="e">
        <f t="shared" si="19"/>
        <v>#N/A</v>
      </c>
      <c r="CR67" s="10" t="e">
        <f t="shared" si="20"/>
        <v>#N/A</v>
      </c>
      <c r="CS67" s="10" t="e">
        <f t="shared" si="21"/>
        <v>#N/A</v>
      </c>
      <c r="CT67" s="10" t="e">
        <f t="shared" si="22"/>
        <v>#N/A</v>
      </c>
      <c r="CU67" s="10" t="e">
        <f t="shared" si="23"/>
        <v>#N/A</v>
      </c>
      <c r="CV67" s="10" t="e">
        <f t="shared" si="24"/>
        <v>#N/A</v>
      </c>
      <c r="CW67" s="10" t="e">
        <f t="shared" si="25"/>
        <v>#N/A</v>
      </c>
      <c r="CX67" s="10" t="e">
        <f t="shared" si="26"/>
        <v>#N/A</v>
      </c>
      <c r="CY67" s="10" t="e">
        <f t="shared" si="27"/>
        <v>#N/A</v>
      </c>
      <c r="CZ67" s="10" t="e">
        <f t="shared" si="28"/>
        <v>#N/A</v>
      </c>
      <c r="DA67" s="10" t="e">
        <f t="shared" si="29"/>
        <v>#N/A</v>
      </c>
      <c r="DB67" s="10" t="e">
        <f t="shared" si="30"/>
        <v>#N/A</v>
      </c>
      <c r="DC67" s="10" t="e">
        <f t="shared" si="31"/>
        <v>#N/A</v>
      </c>
      <c r="DD67" s="10" t="e">
        <f t="shared" si="32"/>
        <v>#N/A</v>
      </c>
      <c r="DE67" s="10" t="e">
        <f t="shared" si="33"/>
        <v>#N/A</v>
      </c>
      <c r="DF67" s="10" t="e">
        <f t="shared" si="34"/>
        <v>#N/A</v>
      </c>
      <c r="DG67" s="10" t="e">
        <f t="shared" si="35"/>
        <v>#N/A</v>
      </c>
      <c r="DH67" s="10" t="e">
        <f t="shared" si="36"/>
        <v>#N/A</v>
      </c>
      <c r="DI67" s="10" t="e">
        <f t="shared" si="37"/>
        <v>#N/A</v>
      </c>
      <c r="DJ67" s="10" t="e">
        <f t="shared" si="38"/>
        <v>#N/A</v>
      </c>
      <c r="DK67" s="10" t="e">
        <f t="shared" si="39"/>
        <v>#N/A</v>
      </c>
      <c r="DL67" s="10" t="e">
        <f t="shared" si="40"/>
        <v>#N/A</v>
      </c>
      <c r="DM67" s="10" t="e">
        <f t="shared" si="41"/>
        <v>#N/A</v>
      </c>
      <c r="DN67" s="10" t="e">
        <f t="shared" si="42"/>
        <v>#N/A</v>
      </c>
      <c r="DO67" s="10" t="e">
        <f t="shared" si="43"/>
        <v>#N/A</v>
      </c>
      <c r="DP67" s="10" t="e">
        <f t="shared" si="44"/>
        <v>#N/A</v>
      </c>
      <c r="DQ67" s="10" t="e">
        <f t="shared" si="45"/>
        <v>#N/A</v>
      </c>
      <c r="DR67" s="10" t="e">
        <f t="shared" si="46"/>
        <v>#N/A</v>
      </c>
      <c r="DS67" s="10" t="e">
        <f t="shared" si="47"/>
        <v>#N/A</v>
      </c>
      <c r="DT67" s="10" t="e">
        <f t="shared" si="48"/>
        <v>#N/A</v>
      </c>
      <c r="DU67" s="10" t="e">
        <f t="shared" si="49"/>
        <v>#N/A</v>
      </c>
      <c r="DV67" s="10" t="e">
        <f t="shared" si="50"/>
        <v>#N/A</v>
      </c>
      <c r="DW67" s="10" t="e">
        <f t="shared" si="51"/>
        <v>#N/A</v>
      </c>
      <c r="DX67" s="10" t="e">
        <f t="shared" si="52"/>
        <v>#N/A</v>
      </c>
      <c r="DY67" s="10" t="e">
        <f t="shared" si="53"/>
        <v>#N/A</v>
      </c>
      <c r="DZ67" s="10" t="e">
        <f t="shared" si="54"/>
        <v>#N/A</v>
      </c>
      <c r="EA67" s="10" t="e">
        <f t="shared" si="55"/>
        <v>#N/A</v>
      </c>
      <c r="EB67" s="10" t="e">
        <f t="shared" si="56"/>
        <v>#N/A</v>
      </c>
      <c r="EC67" s="10" t="e">
        <f t="shared" si="57"/>
        <v>#N/A</v>
      </c>
      <c r="ED67" s="10" t="e">
        <f t="shared" si="58"/>
        <v>#N/A</v>
      </c>
      <c r="EE67" s="10" t="e">
        <f t="shared" si="59"/>
        <v>#N/A</v>
      </c>
      <c r="EF67" s="10" t="e">
        <f t="shared" si="60"/>
        <v>#N/A</v>
      </c>
      <c r="EG67" s="10" t="e">
        <f t="shared" si="61"/>
        <v>#N/A</v>
      </c>
      <c r="EH67" s="10" t="e">
        <f t="shared" si="62"/>
        <v>#N/A</v>
      </c>
      <c r="EI67" s="10" t="e">
        <f t="shared" si="63"/>
        <v>#N/A</v>
      </c>
      <c r="EJ67" s="10" t="e">
        <f t="shared" si="64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 t="shared" si="66"/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 t="str">
        <f>IF(ISBLANK(Výsledky!$FG$3),"-",SUM(AF68,AH68,AM68,AP68,AR68,AX68))</f>
        <v>-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/>
      </c>
      <c r="AC68" s="92" t="str">
        <f>IF(ISBLANK(Výsledky!$EL$3),"",Výsledky!EL33)</f>
        <v/>
      </c>
      <c r="AD68" s="92" t="str">
        <f>IF(ISBLANK(Výsledky!$ES$3),"",Výsledky!ES33)</f>
        <v/>
      </c>
      <c r="AE68" s="92" t="str">
        <f>IF(ISBLANK(Výsledky!$EZ$3),"",Výsledky!EZ33)</f>
        <v/>
      </c>
      <c r="AF68" s="92" t="str">
        <f>IF(ISBLANK(Výsledky!$FG$3),"",Výsledky!FG33)</f>
        <v/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7">IF(ISBLANK(BX68),"",VLOOKUP(BX68,$J$83:$BV$161,65,FALSE))</f>
        <v>24</v>
      </c>
      <c r="BZ68" s="10">
        <f t="shared" ref="BZ68:BZ81" si="68">IF(ISBLANK(BX68),"",VLOOKUP(BX68,$K$83:$BV$161,64,FALSE))</f>
        <v>22</v>
      </c>
      <c r="CA68" s="10">
        <f t="shared" ref="CA68:CA81" si="69">IF(ISBLANK(BX68),"",VLOOKUP(BX68,$L$83:$BV$161,63,FALSE))</f>
        <v>28</v>
      </c>
      <c r="CB68" s="10">
        <f t="shared" ref="CB68:CB81" si="70">IF(ISBLANK(BX68),"",VLOOKUP(BX68,$M$83:$BV$161,62,FALSE))</f>
        <v>21</v>
      </c>
      <c r="CC68" s="10">
        <f t="shared" ref="CC68:CC81" si="71">IF(ISBLANK(BX68),"",VLOOKUP(BX68,$N$83:$BV$161,61,FALSE))</f>
        <v>24</v>
      </c>
      <c r="CD68" s="10">
        <f t="shared" ref="CD68:CD81" si="72">IF(ISBLANK(BX68),"",VLOOKUP(BX68,$O$83:$BV$161,60,FALSE))</f>
        <v>48</v>
      </c>
      <c r="CE68" s="10">
        <f t="shared" ref="CE68:CE81" si="73">IF(ISBLANK(BX68),"",VLOOKUP(BX68,$P$83:$BV$161,59,FALSE))</f>
        <v>49</v>
      </c>
      <c r="CF68" s="10">
        <f t="shared" ref="CF68:CF81" si="74">IF(ISBLANK(BX68),"",VLOOKUP(BX68,$Q$83:$BV$161,58,FALSE))</f>
        <v>50</v>
      </c>
      <c r="CG68" s="10" t="e">
        <f t="shared" ref="CG68:CG81" si="75">IF(ISBLANK(BX68),"",VLOOKUP(BX68,$R$83:$BV$161,57,FALSE))</f>
        <v>#N/A</v>
      </c>
      <c r="CH68" s="10" t="e">
        <f t="shared" ref="CH68:CH81" si="76">IF(ISBLANK(BX68),"",VLOOKUP(BX68,$S$83:$BV$161,56,FALSE))</f>
        <v>#N/A</v>
      </c>
      <c r="CI68" s="10" t="e">
        <f t="shared" ref="CI68:CI81" si="77">IF(ISBLANK(BX68),"",VLOOKUP(BX68,$T$83:$BV$161,55,FALSE))</f>
        <v>#N/A</v>
      </c>
      <c r="CJ68" s="10" t="e">
        <f t="shared" ref="CJ68:CJ81" si="78">IF(ISBLANK(BX68),"",VLOOKUP(BX68,$U$83:$BV$161,54,FALSE))</f>
        <v>#N/A</v>
      </c>
      <c r="CK68" s="10" t="e">
        <f t="shared" ref="CK68:CK81" si="79">IF(ISBLANK(BX68),"",VLOOKUP(BX68,$V$83:$BV$161,53,FALSE))</f>
        <v>#N/A</v>
      </c>
      <c r="CL68" s="10" t="e">
        <f t="shared" ref="CL68:CL81" si="80">IF(ISBLANK(BX68),"",VLOOKUP(BX68,$W$83:$BV$161,52,FALSE))</f>
        <v>#N/A</v>
      </c>
      <c r="CM68" s="10" t="e">
        <f t="shared" ref="CM68:CM81" si="81">IF(ISBLANK(BX68),"",VLOOKUP(BX68,$X$83:$BV$161,51,FALSE))</f>
        <v>#N/A</v>
      </c>
      <c r="CN68" s="10" t="e">
        <f t="shared" ref="CN68:CN81" si="82">IF(ISBLANK(BX68),"",VLOOKUP(BX68,$Y$83:$BV$161,50,FALSE))</f>
        <v>#N/A</v>
      </c>
      <c r="CO68" s="10" t="e">
        <f t="shared" ref="CO68:CO81" si="83">IF(ISBLANK(BX68),"",VLOOKUP(BX68,$Z$83:$BV$161,49,FALSE))</f>
        <v>#N/A</v>
      </c>
      <c r="CP68" s="10" t="e">
        <f t="shared" ref="CP68:CP81" si="84">IF(ISBLANK(BX68),"",VLOOKUP(BX68,$AA$83:$BV$161,48,FALSE))</f>
        <v>#N/A</v>
      </c>
      <c r="CQ68" s="10" t="e">
        <f t="shared" ref="CQ68:CQ81" si="85">IF(ISBLANK(BX68),"",VLOOKUP(BX68,$AB$83:$BV$161,47,FALSE))</f>
        <v>#N/A</v>
      </c>
      <c r="CR68" s="10" t="e">
        <f t="shared" ref="CR68:CR81" si="86">IF(ISBLANK(BX68),"",VLOOKUP(BX68,$AC$83:$BV$161,46,FALSE))</f>
        <v>#N/A</v>
      </c>
      <c r="CS68" s="10" t="e">
        <f t="shared" ref="CS68:CS81" si="87">IF(ISBLANK(BX68),"",VLOOKUP(BX68,$AD$83:$BV$161,45,FALSE))</f>
        <v>#N/A</v>
      </c>
      <c r="CT68" s="10" t="e">
        <f t="shared" ref="CT68:CT81" si="88">IF(ISBLANK(BX68),"",VLOOKUP(BX68,$AE$83:$BV$161,44,FALSE))</f>
        <v>#N/A</v>
      </c>
      <c r="CU68" s="10" t="e">
        <f t="shared" ref="CU68:CU81" si="89">IF(ISBLANK(BX68),"",VLOOKUP(BX68,$AF$83:$BV$161,43,FALSE))</f>
        <v>#N/A</v>
      </c>
      <c r="CV68" s="10" t="e">
        <f t="shared" ref="CV68:CV81" si="90">IF(ISBLANK(BX68),"",VLOOKUP(BX68,$AG$83:$BV$161,42,FALSE))</f>
        <v>#N/A</v>
      </c>
      <c r="CW68" s="10" t="e">
        <f t="shared" ref="CW68:CW81" si="91">IF(ISBLANK(BX68),"",VLOOKUP(BX68,$AH$83:$BV$161,41,FALSE))</f>
        <v>#N/A</v>
      </c>
      <c r="CX68" s="10" t="e">
        <f t="shared" ref="CX68:CX81" si="92">IF(ISBLANK(BX68),"",VLOOKUP(BX68,$AI$83:$BV$161,40,FALSE))</f>
        <v>#N/A</v>
      </c>
      <c r="CY68" s="10" t="e">
        <f t="shared" ref="CY68:CY81" si="93">IF(ISBLANK(BX68),"",VLOOKUP(BX68,$AJ$83:$BV$161,39,FALSE))</f>
        <v>#N/A</v>
      </c>
      <c r="CZ68" s="10" t="e">
        <f t="shared" ref="CZ68:CZ81" si="94">IF(ISBLANK(BX68),"",VLOOKUP(BX68,$AK$83:$BV$161,38,FALSE))</f>
        <v>#N/A</v>
      </c>
      <c r="DA68" s="10" t="e">
        <f t="shared" ref="DA68:DA81" si="95">IF(ISBLANK(BX68),"",VLOOKUP(BX68,$AL$83:$BV$161,37,FALSE))</f>
        <v>#N/A</v>
      </c>
      <c r="DB68" s="10" t="e">
        <f t="shared" ref="DB68:DB81" si="96">IF(ISBLANK(BX68),"",VLOOKUP(BX68,$AM$83:$BV$161,36,FALSE))</f>
        <v>#N/A</v>
      </c>
      <c r="DC68" s="10" t="e">
        <f t="shared" ref="DC68:DC81" si="97">IF(ISBLANK(BX68),"",VLOOKUP(BX68,$AN$83:$BV$161,35,FALSE))</f>
        <v>#N/A</v>
      </c>
      <c r="DD68" s="10" t="e">
        <f t="shared" ref="DD68:DD81" si="98">IF(ISBLANK(BX68),"",VLOOKUP(BX68,$AO$83:$BV$161,34,FALSE))</f>
        <v>#N/A</v>
      </c>
      <c r="DE68" s="10" t="e">
        <f t="shared" ref="DE68:DE81" si="99">IF(ISBLANK(BX68),"",VLOOKUP(BX68,$AP$83:$BV$161,33,FALSE))</f>
        <v>#N/A</v>
      </c>
      <c r="DF68" s="10" t="e">
        <f t="shared" ref="DF68:DF81" si="100">IF(ISBLANK(BX68),"",VLOOKUP(BX68,$AQ$83:$BV$161,32,FALSE))</f>
        <v>#N/A</v>
      </c>
      <c r="DG68" s="10" t="e">
        <f t="shared" ref="DG68:DG81" si="101">IF(ISBLANK(BX68),"",VLOOKUP(BX68,$AR$83:$BV$161,31,FALSE))</f>
        <v>#N/A</v>
      </c>
      <c r="DH68" s="10" t="e">
        <f t="shared" ref="DH68:DH81" si="102">IF(ISBLANK(BX68),"",VLOOKUP(BX68,$AS$83:$BV$161,30,FALSE))</f>
        <v>#N/A</v>
      </c>
      <c r="DI68" s="10" t="e">
        <f t="shared" ref="DI68:DI81" si="103">IF(ISBLANK(BX68),"",VLOOKUP(BX68,$AT$83:$BV$161,29,FALSE))</f>
        <v>#N/A</v>
      </c>
      <c r="DJ68" s="10" t="e">
        <f t="shared" ref="DJ68:DJ81" si="104">IF(ISBLANK(BX68),"",VLOOKUP(BX68,$AU$83:$BV$161,28,FALSE))</f>
        <v>#N/A</v>
      </c>
      <c r="DK68" s="10" t="e">
        <f t="shared" ref="DK68:DK81" si="105">IF(ISBLANK(BX68),"",VLOOKUP(BX68,$AV$83:$BV$161,27,FALSE))</f>
        <v>#N/A</v>
      </c>
      <c r="DL68" s="10" t="e">
        <f t="shared" ref="DL68:DL81" si="106">IF(ISBLANK(BX68),"",VLOOKUP(BX68,$AW$83:$BV$161,26,FALSE))</f>
        <v>#N/A</v>
      </c>
      <c r="DM68" s="10" t="e">
        <f t="shared" ref="DM68:DM81" si="107">IF(ISBLANK(BX68),"",VLOOKUP(BX68,$AX$83:$BV$161,25,FALSE))</f>
        <v>#N/A</v>
      </c>
      <c r="DN68" s="10" t="e">
        <f t="shared" ref="DN68:DN81" si="108">IF(ISBLANK(BX68),"",VLOOKUP(BX68,$AY$83:$BV$161,24,FALSE))</f>
        <v>#N/A</v>
      </c>
      <c r="DO68" s="10" t="e">
        <f t="shared" ref="DO68:DO81" si="109">IF(ISBLANK(BX68),"",VLOOKUP(BX68,$AZ$83:$BV$161,23,FALSE))</f>
        <v>#N/A</v>
      </c>
      <c r="DP68" s="10" t="e">
        <f t="shared" ref="DP68:DP81" si="110">IF(ISBLANK(BX68),"",VLOOKUP(BX68,$BA$83:$BV$161,22,FALSE))</f>
        <v>#N/A</v>
      </c>
      <c r="DQ68" s="10" t="e">
        <f t="shared" ref="DQ68:DQ81" si="111">IF(ISBLANK(BX68),"",VLOOKUP(BX68,$BB$83:$BV$161,21,FALSE))</f>
        <v>#N/A</v>
      </c>
      <c r="DR68" s="10" t="e">
        <f t="shared" ref="DR68:DR81" si="112">IF(ISBLANK(BX68),"",VLOOKUP(BX68,$BC$83:$BV$161,20,FALSE))</f>
        <v>#N/A</v>
      </c>
      <c r="DS68" s="10" t="e">
        <f t="shared" ref="DS68:DS81" si="113">IF(ISBLANK(BX68),"",VLOOKUP(BX68,$BD$83:$BV$161,19,FALSE))</f>
        <v>#N/A</v>
      </c>
      <c r="DT68" s="10" t="e">
        <f t="shared" ref="DT68:DT81" si="114">IF(ISBLANK(BX68),"",VLOOKUP(BX68,$BE$83:$BV$161,18,FALSE))</f>
        <v>#N/A</v>
      </c>
      <c r="DU68" s="10" t="e">
        <f t="shared" ref="DU68:DU81" si="115">IF(ISBLANK(BX68),"",VLOOKUP(BX68,$BF$83:$BV$161,17,FALSE))</f>
        <v>#N/A</v>
      </c>
      <c r="DV68" s="10" t="e">
        <f t="shared" ref="DV68:DV81" si="116">IF(ISBLANK(BX68),"",VLOOKUP(BX68,$BG$83:$BV$161,16,FALSE))</f>
        <v>#N/A</v>
      </c>
      <c r="DW68" s="10" t="e">
        <f t="shared" ref="DW68:DW81" si="117">IF(ISBLANK(BX68),"",VLOOKUP(BX68,$BH$83:$BV$161,15,FALSE))</f>
        <v>#N/A</v>
      </c>
      <c r="DX68" s="10" t="e">
        <f t="shared" ref="DX68:DX81" si="118">IF(ISBLANK(BX68),"",VLOOKUP(BX68,$BI$83:$BV$161,14,FALSE))</f>
        <v>#N/A</v>
      </c>
      <c r="DY68" s="10" t="e">
        <f t="shared" ref="DY68:DY81" si="119">IF(ISBLANK(BX68),"",VLOOKUP(BX68,$BJ$83:$BV$161,13,FALSE))</f>
        <v>#N/A</v>
      </c>
      <c r="DZ68" s="10" t="e">
        <f t="shared" ref="DZ68:DZ81" si="120">IF(ISBLANK(BX68),"",VLOOKUP(BX68,$BK$83:$BV$161,12,FALSE))</f>
        <v>#N/A</v>
      </c>
      <c r="EA68" s="10" t="e">
        <f t="shared" ref="EA68:EA81" si="121">IF(ISBLANK(BX68),"",VLOOKUP(BX68,$BL$83:$BV$161,11,FALSE))</f>
        <v>#N/A</v>
      </c>
      <c r="EB68" s="10" t="e">
        <f t="shared" ref="EB68:EB81" si="122">IF(ISBLANK(BX68),"",VLOOKUP(BX68,$BM$83:$BV$161,10,FALSE))</f>
        <v>#N/A</v>
      </c>
      <c r="EC68" s="10" t="e">
        <f t="shared" ref="EC68:EC81" si="123">IF(ISBLANK(BX68),"",VLOOKUP(BX68,$BN$83:$BV$161,9,FALSE))</f>
        <v>#N/A</v>
      </c>
      <c r="ED68" s="10" t="e">
        <f t="shared" ref="ED68:ED81" si="124">IF(ISBLANK(BX68),"",VLOOKUP(BX68,$BO$83:$BV$161,8,FALSE))</f>
        <v>#N/A</v>
      </c>
      <c r="EE68" s="10" t="e">
        <f t="shared" ref="EE68:EE81" si="125">IF(ISBLANK(BX68),"",VLOOKUP(BX68,$BP$83:$BV$161,7,FALSE))</f>
        <v>#N/A</v>
      </c>
      <c r="EF68" s="10" t="e">
        <f t="shared" ref="EF68:EF81" si="126">IF(ISBLANK(BX68),"",VLOOKUP(BX68,$BQ$83:$BV$161,6,FALSE))</f>
        <v>#N/A</v>
      </c>
      <c r="EG68" s="10" t="e">
        <f t="shared" ref="EG68:EG81" si="127">IF(ISBLANK(BX68),"",VLOOKUP(BX68,$BR$83:$BV$161,5,FALSE))</f>
        <v>#N/A</v>
      </c>
      <c r="EH68" s="10" t="e">
        <f t="shared" ref="EH68:EH81" si="128">IF(ISBLANK(BX68),"",VLOOKUP(BX68,$BS$83:$BV$161,4,FALSE))</f>
        <v>#N/A</v>
      </c>
      <c r="EI68" s="10" t="e">
        <f t="shared" ref="EI68:EI81" si="129">IF(ISBLANK(BX68),"",VLOOKUP(BX68,$BT$83:$BV$161,3,FALSE))</f>
        <v>#N/A</v>
      </c>
      <c r="EJ68" s="10" t="e">
        <f t="shared" ref="EJ68:EJ81" si="130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 t="shared" si="66"/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 t="str">
        <f>IF(ISBLANK(Výsledky!$FG$3),"-",SUM(AF69,AH69,AM69,AP69,AR69,AX69))</f>
        <v>-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/>
      </c>
      <c r="AC69" s="92" t="str">
        <f>IF(ISBLANK(Výsledky!$EL$3),"",Výsledky!EL14)</f>
        <v/>
      </c>
      <c r="AD69" s="92" t="str">
        <f>IF(ISBLANK(Výsledky!$ES$3),"",Výsledky!ES14)</f>
        <v/>
      </c>
      <c r="AE69" s="92" t="str">
        <f>IF(ISBLANK(Výsledky!$EZ$3),"",Výsledky!EZ14)</f>
        <v/>
      </c>
      <c r="AF69" s="92" t="str">
        <f>IF(ISBLANK(Výsledky!$FG$3),"",Výsledky!FG14)</f>
        <v/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7"/>
        <v>28</v>
      </c>
      <c r="BZ69" s="10">
        <f t="shared" si="68"/>
        <v>29</v>
      </c>
      <c r="CA69" s="10">
        <f t="shared" si="69"/>
        <v>32</v>
      </c>
      <c r="CB69" s="10">
        <f t="shared" si="70"/>
        <v>25</v>
      </c>
      <c r="CC69" s="10">
        <f t="shared" si="71"/>
        <v>5</v>
      </c>
      <c r="CD69" s="10">
        <f t="shared" si="72"/>
        <v>1</v>
      </c>
      <c r="CE69" s="10">
        <f t="shared" si="73"/>
        <v>1</v>
      </c>
      <c r="CF69" s="10">
        <f t="shared" si="74"/>
        <v>2</v>
      </c>
      <c r="CG69" s="10" t="e">
        <f t="shared" si="75"/>
        <v>#N/A</v>
      </c>
      <c r="CH69" s="10" t="e">
        <f t="shared" si="76"/>
        <v>#N/A</v>
      </c>
      <c r="CI69" s="10" t="e">
        <f t="shared" si="77"/>
        <v>#N/A</v>
      </c>
      <c r="CJ69" s="10" t="e">
        <f t="shared" si="78"/>
        <v>#N/A</v>
      </c>
      <c r="CK69" s="10" t="e">
        <f t="shared" si="79"/>
        <v>#N/A</v>
      </c>
      <c r="CL69" s="10" t="e">
        <f t="shared" si="80"/>
        <v>#N/A</v>
      </c>
      <c r="CM69" s="10" t="e">
        <f t="shared" si="81"/>
        <v>#N/A</v>
      </c>
      <c r="CN69" s="10" t="e">
        <f t="shared" si="82"/>
        <v>#N/A</v>
      </c>
      <c r="CO69" s="10" t="e">
        <f t="shared" si="83"/>
        <v>#N/A</v>
      </c>
      <c r="CP69" s="10" t="e">
        <f t="shared" si="84"/>
        <v>#N/A</v>
      </c>
      <c r="CQ69" s="10" t="e">
        <f t="shared" si="85"/>
        <v>#N/A</v>
      </c>
      <c r="CR69" s="10" t="e">
        <f t="shared" si="86"/>
        <v>#N/A</v>
      </c>
      <c r="CS69" s="10" t="e">
        <f t="shared" si="87"/>
        <v>#N/A</v>
      </c>
      <c r="CT69" s="10" t="e">
        <f t="shared" si="88"/>
        <v>#N/A</v>
      </c>
      <c r="CU69" s="10" t="e">
        <f t="shared" si="89"/>
        <v>#N/A</v>
      </c>
      <c r="CV69" s="10" t="e">
        <f t="shared" si="90"/>
        <v>#N/A</v>
      </c>
      <c r="CW69" s="10" t="e">
        <f t="shared" si="91"/>
        <v>#N/A</v>
      </c>
      <c r="CX69" s="10" t="e">
        <f t="shared" si="92"/>
        <v>#N/A</v>
      </c>
      <c r="CY69" s="10" t="e">
        <f t="shared" si="93"/>
        <v>#N/A</v>
      </c>
      <c r="CZ69" s="10" t="e">
        <f t="shared" si="94"/>
        <v>#N/A</v>
      </c>
      <c r="DA69" s="10" t="e">
        <f t="shared" si="95"/>
        <v>#N/A</v>
      </c>
      <c r="DB69" s="10" t="e">
        <f t="shared" si="96"/>
        <v>#N/A</v>
      </c>
      <c r="DC69" s="10" t="e">
        <f t="shared" si="97"/>
        <v>#N/A</v>
      </c>
      <c r="DD69" s="10" t="e">
        <f t="shared" si="98"/>
        <v>#N/A</v>
      </c>
      <c r="DE69" s="10" t="e">
        <f t="shared" si="99"/>
        <v>#N/A</v>
      </c>
      <c r="DF69" s="10" t="e">
        <f t="shared" si="100"/>
        <v>#N/A</v>
      </c>
      <c r="DG69" s="10" t="e">
        <f t="shared" si="101"/>
        <v>#N/A</v>
      </c>
      <c r="DH69" s="10" t="e">
        <f t="shared" si="102"/>
        <v>#N/A</v>
      </c>
      <c r="DI69" s="10" t="e">
        <f t="shared" si="103"/>
        <v>#N/A</v>
      </c>
      <c r="DJ69" s="10" t="e">
        <f t="shared" si="104"/>
        <v>#N/A</v>
      </c>
      <c r="DK69" s="10" t="e">
        <f t="shared" si="105"/>
        <v>#N/A</v>
      </c>
      <c r="DL69" s="10" t="e">
        <f t="shared" si="106"/>
        <v>#N/A</v>
      </c>
      <c r="DM69" s="10" t="e">
        <f t="shared" si="107"/>
        <v>#N/A</v>
      </c>
      <c r="DN69" s="10" t="e">
        <f t="shared" si="108"/>
        <v>#N/A</v>
      </c>
      <c r="DO69" s="10" t="e">
        <f t="shared" si="109"/>
        <v>#N/A</v>
      </c>
      <c r="DP69" s="10" t="e">
        <f t="shared" si="110"/>
        <v>#N/A</v>
      </c>
      <c r="DQ69" s="10" t="e">
        <f t="shared" si="111"/>
        <v>#N/A</v>
      </c>
      <c r="DR69" s="10" t="e">
        <f t="shared" si="112"/>
        <v>#N/A</v>
      </c>
      <c r="DS69" s="10" t="e">
        <f t="shared" si="113"/>
        <v>#N/A</v>
      </c>
      <c r="DT69" s="10" t="e">
        <f t="shared" si="114"/>
        <v>#N/A</v>
      </c>
      <c r="DU69" s="10" t="e">
        <f t="shared" si="115"/>
        <v>#N/A</v>
      </c>
      <c r="DV69" s="10" t="e">
        <f t="shared" si="116"/>
        <v>#N/A</v>
      </c>
      <c r="DW69" s="10" t="e">
        <f t="shared" si="117"/>
        <v>#N/A</v>
      </c>
      <c r="DX69" s="10" t="e">
        <f t="shared" si="118"/>
        <v>#N/A</v>
      </c>
      <c r="DY69" s="10" t="e">
        <f t="shared" si="119"/>
        <v>#N/A</v>
      </c>
      <c r="DZ69" s="10" t="e">
        <f t="shared" si="120"/>
        <v>#N/A</v>
      </c>
      <c r="EA69" s="10" t="e">
        <f t="shared" si="121"/>
        <v>#N/A</v>
      </c>
      <c r="EB69" s="10" t="e">
        <f t="shared" si="122"/>
        <v>#N/A</v>
      </c>
      <c r="EC69" s="10" t="e">
        <f t="shared" si="123"/>
        <v>#N/A</v>
      </c>
      <c r="ED69" s="10" t="e">
        <f t="shared" si="124"/>
        <v>#N/A</v>
      </c>
      <c r="EE69" s="10" t="e">
        <f t="shared" si="125"/>
        <v>#N/A</v>
      </c>
      <c r="EF69" s="10" t="e">
        <f t="shared" si="126"/>
        <v>#N/A</v>
      </c>
      <c r="EG69" s="10" t="e">
        <f t="shared" si="127"/>
        <v>#N/A</v>
      </c>
      <c r="EH69" s="10" t="e">
        <f t="shared" si="128"/>
        <v>#N/A</v>
      </c>
      <c r="EI69" s="10" t="e">
        <f t="shared" si="129"/>
        <v>#N/A</v>
      </c>
      <c r="EJ69" s="10" t="e">
        <f t="shared" si="130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 t="shared" si="66"/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 t="str">
        <f>IF(ISBLANK(Výsledky!$FG$3),"-",SUM(AF70,AH70,AM70,AP70,AR70,AX70))</f>
        <v>-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/>
      </c>
      <c r="AC70" s="92" t="str">
        <f>IF(ISBLANK(Výsledky!$EL$3),"",Výsledky!EL25)</f>
        <v/>
      </c>
      <c r="AD70" s="92" t="str">
        <f>IF(ISBLANK(Výsledky!$ES$3),"",Výsledky!ES25)</f>
        <v/>
      </c>
      <c r="AE70" s="92" t="str">
        <f>IF(ISBLANK(Výsledky!$EZ$3),"",Výsledky!EZ25)</f>
        <v/>
      </c>
      <c r="AF70" s="92" t="str">
        <f>IF(ISBLANK(Výsledky!$FG$3),"",Výsledky!FG25)</f>
        <v/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7"/>
        <v>72</v>
      </c>
      <c r="BZ70" s="10">
        <f t="shared" si="68"/>
        <v>41</v>
      </c>
      <c r="CA70" s="10">
        <f t="shared" si="69"/>
        <v>45</v>
      </c>
      <c r="CB70" s="10">
        <f t="shared" si="70"/>
        <v>39</v>
      </c>
      <c r="CC70" s="10">
        <f t="shared" si="71"/>
        <v>43</v>
      </c>
      <c r="CD70" s="10">
        <f t="shared" si="72"/>
        <v>60</v>
      </c>
      <c r="CE70" s="10">
        <f t="shared" si="73"/>
        <v>60</v>
      </c>
      <c r="CF70" s="10">
        <f t="shared" si="74"/>
        <v>62</v>
      </c>
      <c r="CG70" s="10" t="e">
        <f t="shared" si="75"/>
        <v>#N/A</v>
      </c>
      <c r="CH70" s="10" t="e">
        <f t="shared" si="76"/>
        <v>#N/A</v>
      </c>
      <c r="CI70" s="10" t="e">
        <f t="shared" si="77"/>
        <v>#N/A</v>
      </c>
      <c r="CJ70" s="10" t="e">
        <f t="shared" si="78"/>
        <v>#N/A</v>
      </c>
      <c r="CK70" s="10" t="e">
        <f t="shared" si="79"/>
        <v>#N/A</v>
      </c>
      <c r="CL70" s="10" t="e">
        <f t="shared" si="80"/>
        <v>#N/A</v>
      </c>
      <c r="CM70" s="10" t="e">
        <f t="shared" si="81"/>
        <v>#N/A</v>
      </c>
      <c r="CN70" s="10" t="e">
        <f t="shared" si="82"/>
        <v>#N/A</v>
      </c>
      <c r="CO70" s="10" t="e">
        <f t="shared" si="83"/>
        <v>#N/A</v>
      </c>
      <c r="CP70" s="10" t="e">
        <f t="shared" si="84"/>
        <v>#N/A</v>
      </c>
      <c r="CQ70" s="10" t="e">
        <f t="shared" si="85"/>
        <v>#N/A</v>
      </c>
      <c r="CR70" s="10" t="e">
        <f t="shared" si="86"/>
        <v>#N/A</v>
      </c>
      <c r="CS70" s="10" t="e">
        <f t="shared" si="87"/>
        <v>#N/A</v>
      </c>
      <c r="CT70" s="10" t="e">
        <f t="shared" si="88"/>
        <v>#N/A</v>
      </c>
      <c r="CU70" s="10" t="e">
        <f t="shared" si="89"/>
        <v>#N/A</v>
      </c>
      <c r="CV70" s="10" t="e">
        <f t="shared" si="90"/>
        <v>#N/A</v>
      </c>
      <c r="CW70" s="10" t="e">
        <f t="shared" si="91"/>
        <v>#N/A</v>
      </c>
      <c r="CX70" s="10" t="e">
        <f t="shared" si="92"/>
        <v>#N/A</v>
      </c>
      <c r="CY70" s="10" t="e">
        <f t="shared" si="93"/>
        <v>#N/A</v>
      </c>
      <c r="CZ70" s="10" t="e">
        <f t="shared" si="94"/>
        <v>#N/A</v>
      </c>
      <c r="DA70" s="10" t="e">
        <f t="shared" si="95"/>
        <v>#N/A</v>
      </c>
      <c r="DB70" s="10" t="e">
        <f t="shared" si="96"/>
        <v>#N/A</v>
      </c>
      <c r="DC70" s="10" t="e">
        <f t="shared" si="97"/>
        <v>#N/A</v>
      </c>
      <c r="DD70" s="10" t="e">
        <f t="shared" si="98"/>
        <v>#N/A</v>
      </c>
      <c r="DE70" s="10" t="e">
        <f t="shared" si="99"/>
        <v>#N/A</v>
      </c>
      <c r="DF70" s="10" t="e">
        <f t="shared" si="100"/>
        <v>#N/A</v>
      </c>
      <c r="DG70" s="10" t="e">
        <f t="shared" si="101"/>
        <v>#N/A</v>
      </c>
      <c r="DH70" s="10" t="e">
        <f t="shared" si="102"/>
        <v>#N/A</v>
      </c>
      <c r="DI70" s="10" t="e">
        <f t="shared" si="103"/>
        <v>#N/A</v>
      </c>
      <c r="DJ70" s="10" t="e">
        <f t="shared" si="104"/>
        <v>#N/A</v>
      </c>
      <c r="DK70" s="10" t="e">
        <f t="shared" si="105"/>
        <v>#N/A</v>
      </c>
      <c r="DL70" s="10" t="e">
        <f t="shared" si="106"/>
        <v>#N/A</v>
      </c>
      <c r="DM70" s="10" t="e">
        <f t="shared" si="107"/>
        <v>#N/A</v>
      </c>
      <c r="DN70" s="10" t="e">
        <f t="shared" si="108"/>
        <v>#N/A</v>
      </c>
      <c r="DO70" s="10" t="e">
        <f t="shared" si="109"/>
        <v>#N/A</v>
      </c>
      <c r="DP70" s="10" t="e">
        <f t="shared" si="110"/>
        <v>#N/A</v>
      </c>
      <c r="DQ70" s="10" t="e">
        <f t="shared" si="111"/>
        <v>#N/A</v>
      </c>
      <c r="DR70" s="10" t="e">
        <f t="shared" si="112"/>
        <v>#N/A</v>
      </c>
      <c r="DS70" s="10" t="e">
        <f t="shared" si="113"/>
        <v>#N/A</v>
      </c>
      <c r="DT70" s="10" t="e">
        <f t="shared" si="114"/>
        <v>#N/A</v>
      </c>
      <c r="DU70" s="10" t="e">
        <f t="shared" si="115"/>
        <v>#N/A</v>
      </c>
      <c r="DV70" s="10" t="e">
        <f t="shared" si="116"/>
        <v>#N/A</v>
      </c>
      <c r="DW70" s="10" t="e">
        <f t="shared" si="117"/>
        <v>#N/A</v>
      </c>
      <c r="DX70" s="10" t="e">
        <f t="shared" si="118"/>
        <v>#N/A</v>
      </c>
      <c r="DY70" s="10" t="e">
        <f t="shared" si="119"/>
        <v>#N/A</v>
      </c>
      <c r="DZ70" s="10" t="e">
        <f t="shared" si="120"/>
        <v>#N/A</v>
      </c>
      <c r="EA70" s="10" t="e">
        <f t="shared" si="121"/>
        <v>#N/A</v>
      </c>
      <c r="EB70" s="10" t="e">
        <f t="shared" si="122"/>
        <v>#N/A</v>
      </c>
      <c r="EC70" s="10" t="e">
        <f t="shared" si="123"/>
        <v>#N/A</v>
      </c>
      <c r="ED70" s="10" t="e">
        <f t="shared" si="124"/>
        <v>#N/A</v>
      </c>
      <c r="EE70" s="10" t="e">
        <f t="shared" si="125"/>
        <v>#N/A</v>
      </c>
      <c r="EF70" s="10" t="e">
        <f t="shared" si="126"/>
        <v>#N/A</v>
      </c>
      <c r="EG70" s="10" t="e">
        <f t="shared" si="127"/>
        <v>#N/A</v>
      </c>
      <c r="EH70" s="10" t="e">
        <f t="shared" si="128"/>
        <v>#N/A</v>
      </c>
      <c r="EI70" s="10" t="e">
        <f t="shared" si="129"/>
        <v>#N/A</v>
      </c>
      <c r="EJ70" s="10" t="e">
        <f t="shared" si="130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 t="shared" si="66"/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 t="str">
        <f>IF(ISBLANK(Výsledky!$FG$3),"-",SUM(AF71,AH71,AM71,AP71,AR71,AX71))</f>
        <v>-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/>
      </c>
      <c r="AC71" s="92" t="str">
        <f>IF(ISBLANK(Výsledky!$EL$3),"",Výsledky!EL72)</f>
        <v/>
      </c>
      <c r="AD71" s="92" t="str">
        <f>IF(ISBLANK(Výsledky!$ES$3),"",Výsledky!ES72)</f>
        <v/>
      </c>
      <c r="AE71" s="92" t="str">
        <f>IF(ISBLANK(Výsledky!$EZ$3),"",Výsledky!EZ72)</f>
        <v/>
      </c>
      <c r="AF71" s="92" t="str">
        <f>IF(ISBLANK(Výsledky!$FG$3),"",Výsledky!FG72)</f>
        <v/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7"/>
        <v>9</v>
      </c>
      <c r="BZ71" s="10">
        <f t="shared" si="68"/>
        <v>11</v>
      </c>
      <c r="CA71" s="10">
        <f t="shared" si="69"/>
        <v>14</v>
      </c>
      <c r="CB71" s="10">
        <f t="shared" si="70"/>
        <v>11</v>
      </c>
      <c r="CC71" s="10">
        <f t="shared" si="71"/>
        <v>15</v>
      </c>
      <c r="CD71" s="10">
        <f t="shared" si="72"/>
        <v>21</v>
      </c>
      <c r="CE71" s="10">
        <f t="shared" si="73"/>
        <v>21</v>
      </c>
      <c r="CF71" s="10">
        <f t="shared" si="74"/>
        <v>25</v>
      </c>
      <c r="CG71" s="10" t="e">
        <f t="shared" si="75"/>
        <v>#N/A</v>
      </c>
      <c r="CH71" s="10" t="e">
        <f t="shared" si="76"/>
        <v>#N/A</v>
      </c>
      <c r="CI71" s="10" t="e">
        <f t="shared" si="77"/>
        <v>#N/A</v>
      </c>
      <c r="CJ71" s="10" t="e">
        <f t="shared" si="78"/>
        <v>#N/A</v>
      </c>
      <c r="CK71" s="10" t="e">
        <f t="shared" si="79"/>
        <v>#N/A</v>
      </c>
      <c r="CL71" s="10" t="e">
        <f t="shared" si="80"/>
        <v>#N/A</v>
      </c>
      <c r="CM71" s="10" t="e">
        <f t="shared" si="81"/>
        <v>#N/A</v>
      </c>
      <c r="CN71" s="10" t="e">
        <f t="shared" si="82"/>
        <v>#N/A</v>
      </c>
      <c r="CO71" s="10" t="e">
        <f t="shared" si="83"/>
        <v>#N/A</v>
      </c>
      <c r="CP71" s="10" t="e">
        <f t="shared" si="84"/>
        <v>#N/A</v>
      </c>
      <c r="CQ71" s="10" t="e">
        <f t="shared" si="85"/>
        <v>#N/A</v>
      </c>
      <c r="CR71" s="10" t="e">
        <f t="shared" si="86"/>
        <v>#N/A</v>
      </c>
      <c r="CS71" s="10" t="e">
        <f t="shared" si="87"/>
        <v>#N/A</v>
      </c>
      <c r="CT71" s="10" t="e">
        <f t="shared" si="88"/>
        <v>#N/A</v>
      </c>
      <c r="CU71" s="10" t="e">
        <f t="shared" si="89"/>
        <v>#N/A</v>
      </c>
      <c r="CV71" s="10" t="e">
        <f t="shared" si="90"/>
        <v>#N/A</v>
      </c>
      <c r="CW71" s="10" t="e">
        <f t="shared" si="91"/>
        <v>#N/A</v>
      </c>
      <c r="CX71" s="10" t="e">
        <f t="shared" si="92"/>
        <v>#N/A</v>
      </c>
      <c r="CY71" s="10" t="e">
        <f t="shared" si="93"/>
        <v>#N/A</v>
      </c>
      <c r="CZ71" s="10" t="e">
        <f t="shared" si="94"/>
        <v>#N/A</v>
      </c>
      <c r="DA71" s="10" t="e">
        <f t="shared" si="95"/>
        <v>#N/A</v>
      </c>
      <c r="DB71" s="10" t="e">
        <f t="shared" si="96"/>
        <v>#N/A</v>
      </c>
      <c r="DC71" s="10" t="e">
        <f t="shared" si="97"/>
        <v>#N/A</v>
      </c>
      <c r="DD71" s="10" t="e">
        <f t="shared" si="98"/>
        <v>#N/A</v>
      </c>
      <c r="DE71" s="10" t="e">
        <f t="shared" si="99"/>
        <v>#N/A</v>
      </c>
      <c r="DF71" s="10" t="e">
        <f t="shared" si="100"/>
        <v>#N/A</v>
      </c>
      <c r="DG71" s="10" t="e">
        <f t="shared" si="101"/>
        <v>#N/A</v>
      </c>
      <c r="DH71" s="10" t="e">
        <f t="shared" si="102"/>
        <v>#N/A</v>
      </c>
      <c r="DI71" s="10" t="e">
        <f t="shared" si="103"/>
        <v>#N/A</v>
      </c>
      <c r="DJ71" s="10" t="e">
        <f t="shared" si="104"/>
        <v>#N/A</v>
      </c>
      <c r="DK71" s="10" t="e">
        <f t="shared" si="105"/>
        <v>#N/A</v>
      </c>
      <c r="DL71" s="10" t="e">
        <f t="shared" si="106"/>
        <v>#N/A</v>
      </c>
      <c r="DM71" s="10" t="e">
        <f t="shared" si="107"/>
        <v>#N/A</v>
      </c>
      <c r="DN71" s="10" t="e">
        <f t="shared" si="108"/>
        <v>#N/A</v>
      </c>
      <c r="DO71" s="10" t="e">
        <f t="shared" si="109"/>
        <v>#N/A</v>
      </c>
      <c r="DP71" s="10" t="e">
        <f t="shared" si="110"/>
        <v>#N/A</v>
      </c>
      <c r="DQ71" s="10" t="e">
        <f t="shared" si="111"/>
        <v>#N/A</v>
      </c>
      <c r="DR71" s="10" t="e">
        <f t="shared" si="112"/>
        <v>#N/A</v>
      </c>
      <c r="DS71" s="10" t="e">
        <f t="shared" si="113"/>
        <v>#N/A</v>
      </c>
      <c r="DT71" s="10" t="e">
        <f t="shared" si="114"/>
        <v>#N/A</v>
      </c>
      <c r="DU71" s="10" t="e">
        <f t="shared" si="115"/>
        <v>#N/A</v>
      </c>
      <c r="DV71" s="10" t="e">
        <f t="shared" si="116"/>
        <v>#N/A</v>
      </c>
      <c r="DW71" s="10" t="e">
        <f t="shared" si="117"/>
        <v>#N/A</v>
      </c>
      <c r="DX71" s="10" t="e">
        <f t="shared" si="118"/>
        <v>#N/A</v>
      </c>
      <c r="DY71" s="10" t="e">
        <f t="shared" si="119"/>
        <v>#N/A</v>
      </c>
      <c r="DZ71" s="10" t="e">
        <f t="shared" si="120"/>
        <v>#N/A</v>
      </c>
      <c r="EA71" s="10" t="e">
        <f t="shared" si="121"/>
        <v>#N/A</v>
      </c>
      <c r="EB71" s="10" t="e">
        <f t="shared" si="122"/>
        <v>#N/A</v>
      </c>
      <c r="EC71" s="10" t="e">
        <f t="shared" si="123"/>
        <v>#N/A</v>
      </c>
      <c r="ED71" s="10" t="e">
        <f t="shared" si="124"/>
        <v>#N/A</v>
      </c>
      <c r="EE71" s="10" t="e">
        <f t="shared" si="125"/>
        <v>#N/A</v>
      </c>
      <c r="EF71" s="10" t="e">
        <f t="shared" si="126"/>
        <v>#N/A</v>
      </c>
      <c r="EG71" s="10" t="e">
        <f t="shared" si="127"/>
        <v>#N/A</v>
      </c>
      <c r="EH71" s="10" t="e">
        <f t="shared" si="128"/>
        <v>#N/A</v>
      </c>
      <c r="EI71" s="10" t="e">
        <f t="shared" si="129"/>
        <v>#N/A</v>
      </c>
      <c r="EJ71" s="10" t="e">
        <f t="shared" si="130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 t="shared" si="66"/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 t="str">
        <f>IF(ISBLANK(Výsledky!$FG$3),"-",SUM(AF72,AH72,AM72,AP72,AR72,AX72))</f>
        <v>-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/>
      </c>
      <c r="AC72" s="92" t="str">
        <f>IF(ISBLANK(Výsledky!$EL$3),"",Výsledky!EL74)</f>
        <v/>
      </c>
      <c r="AD72" s="92" t="str">
        <f>IF(ISBLANK(Výsledky!$ES$3),"",Výsledky!ES74)</f>
        <v/>
      </c>
      <c r="AE72" s="92" t="str">
        <f>IF(ISBLANK(Výsledky!$EZ$3),"",Výsledky!EZ74)</f>
        <v/>
      </c>
      <c r="AF72" s="92" t="str">
        <f>IF(ISBLANK(Výsledky!$FG$3),"",Výsledky!FG74)</f>
        <v/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7"/>
        <v>71</v>
      </c>
      <c r="BZ72" s="10">
        <f t="shared" si="68"/>
        <v>75</v>
      </c>
      <c r="CA72" s="10">
        <f t="shared" si="69"/>
        <v>75</v>
      </c>
      <c r="CB72" s="10">
        <f t="shared" si="70"/>
        <v>77</v>
      </c>
      <c r="CC72" s="10">
        <f t="shared" si="71"/>
        <v>78</v>
      </c>
      <c r="CD72" s="10">
        <f t="shared" si="72"/>
        <v>69</v>
      </c>
      <c r="CE72" s="10">
        <f t="shared" si="73"/>
        <v>69</v>
      </c>
      <c r="CF72" s="10">
        <f t="shared" si="74"/>
        <v>61</v>
      </c>
      <c r="CG72" s="10" t="e">
        <f t="shared" si="75"/>
        <v>#N/A</v>
      </c>
      <c r="CH72" s="10" t="e">
        <f t="shared" si="76"/>
        <v>#N/A</v>
      </c>
      <c r="CI72" s="10" t="e">
        <f t="shared" si="77"/>
        <v>#N/A</v>
      </c>
      <c r="CJ72" s="10" t="e">
        <f t="shared" si="78"/>
        <v>#N/A</v>
      </c>
      <c r="CK72" s="10" t="e">
        <f t="shared" si="79"/>
        <v>#N/A</v>
      </c>
      <c r="CL72" s="10" t="e">
        <f t="shared" si="80"/>
        <v>#N/A</v>
      </c>
      <c r="CM72" s="10" t="e">
        <f t="shared" si="81"/>
        <v>#N/A</v>
      </c>
      <c r="CN72" s="10" t="e">
        <f t="shared" si="82"/>
        <v>#N/A</v>
      </c>
      <c r="CO72" s="10" t="e">
        <f t="shared" si="83"/>
        <v>#N/A</v>
      </c>
      <c r="CP72" s="10" t="e">
        <f t="shared" si="84"/>
        <v>#N/A</v>
      </c>
      <c r="CQ72" s="10" t="e">
        <f t="shared" si="85"/>
        <v>#N/A</v>
      </c>
      <c r="CR72" s="10" t="e">
        <f t="shared" si="86"/>
        <v>#N/A</v>
      </c>
      <c r="CS72" s="10" t="e">
        <f t="shared" si="87"/>
        <v>#N/A</v>
      </c>
      <c r="CT72" s="10" t="e">
        <f t="shared" si="88"/>
        <v>#N/A</v>
      </c>
      <c r="CU72" s="10" t="e">
        <f t="shared" si="89"/>
        <v>#N/A</v>
      </c>
      <c r="CV72" s="10" t="e">
        <f t="shared" si="90"/>
        <v>#N/A</v>
      </c>
      <c r="CW72" s="10" t="e">
        <f t="shared" si="91"/>
        <v>#N/A</v>
      </c>
      <c r="CX72" s="10" t="e">
        <f t="shared" si="92"/>
        <v>#N/A</v>
      </c>
      <c r="CY72" s="10" t="e">
        <f t="shared" si="93"/>
        <v>#N/A</v>
      </c>
      <c r="CZ72" s="10" t="e">
        <f t="shared" si="94"/>
        <v>#N/A</v>
      </c>
      <c r="DA72" s="10" t="e">
        <f t="shared" si="95"/>
        <v>#N/A</v>
      </c>
      <c r="DB72" s="10" t="e">
        <f t="shared" si="96"/>
        <v>#N/A</v>
      </c>
      <c r="DC72" s="10" t="e">
        <f t="shared" si="97"/>
        <v>#N/A</v>
      </c>
      <c r="DD72" s="10" t="e">
        <f t="shared" si="98"/>
        <v>#N/A</v>
      </c>
      <c r="DE72" s="10" t="e">
        <f t="shared" si="99"/>
        <v>#N/A</v>
      </c>
      <c r="DF72" s="10" t="e">
        <f t="shared" si="100"/>
        <v>#N/A</v>
      </c>
      <c r="DG72" s="10" t="e">
        <f t="shared" si="101"/>
        <v>#N/A</v>
      </c>
      <c r="DH72" s="10" t="e">
        <f t="shared" si="102"/>
        <v>#N/A</v>
      </c>
      <c r="DI72" s="10" t="e">
        <f t="shared" si="103"/>
        <v>#N/A</v>
      </c>
      <c r="DJ72" s="10" t="e">
        <f t="shared" si="104"/>
        <v>#N/A</v>
      </c>
      <c r="DK72" s="10" t="e">
        <f t="shared" si="105"/>
        <v>#N/A</v>
      </c>
      <c r="DL72" s="10" t="e">
        <f t="shared" si="106"/>
        <v>#N/A</v>
      </c>
      <c r="DM72" s="10" t="e">
        <f t="shared" si="107"/>
        <v>#N/A</v>
      </c>
      <c r="DN72" s="10" t="e">
        <f t="shared" si="108"/>
        <v>#N/A</v>
      </c>
      <c r="DO72" s="10" t="e">
        <f t="shared" si="109"/>
        <v>#N/A</v>
      </c>
      <c r="DP72" s="10" t="e">
        <f t="shared" si="110"/>
        <v>#N/A</v>
      </c>
      <c r="DQ72" s="10" t="e">
        <f t="shared" si="111"/>
        <v>#N/A</v>
      </c>
      <c r="DR72" s="10" t="e">
        <f t="shared" si="112"/>
        <v>#N/A</v>
      </c>
      <c r="DS72" s="10" t="e">
        <f t="shared" si="113"/>
        <v>#N/A</v>
      </c>
      <c r="DT72" s="10" t="e">
        <f t="shared" si="114"/>
        <v>#N/A</v>
      </c>
      <c r="DU72" s="10" t="e">
        <f t="shared" si="115"/>
        <v>#N/A</v>
      </c>
      <c r="DV72" s="10" t="e">
        <f t="shared" si="116"/>
        <v>#N/A</v>
      </c>
      <c r="DW72" s="10" t="e">
        <f t="shared" si="117"/>
        <v>#N/A</v>
      </c>
      <c r="DX72" s="10" t="e">
        <f t="shared" si="118"/>
        <v>#N/A</v>
      </c>
      <c r="DY72" s="10" t="e">
        <f t="shared" si="119"/>
        <v>#N/A</v>
      </c>
      <c r="DZ72" s="10" t="e">
        <f t="shared" si="120"/>
        <v>#N/A</v>
      </c>
      <c r="EA72" s="10" t="e">
        <f t="shared" si="121"/>
        <v>#N/A</v>
      </c>
      <c r="EB72" s="10" t="e">
        <f t="shared" si="122"/>
        <v>#N/A</v>
      </c>
      <c r="EC72" s="10" t="e">
        <f t="shared" si="123"/>
        <v>#N/A</v>
      </c>
      <c r="ED72" s="10" t="e">
        <f t="shared" si="124"/>
        <v>#N/A</v>
      </c>
      <c r="EE72" s="10" t="e">
        <f t="shared" si="125"/>
        <v>#N/A</v>
      </c>
      <c r="EF72" s="10" t="e">
        <f t="shared" si="126"/>
        <v>#N/A</v>
      </c>
      <c r="EG72" s="10" t="e">
        <f t="shared" si="127"/>
        <v>#N/A</v>
      </c>
      <c r="EH72" s="10" t="e">
        <f t="shared" si="128"/>
        <v>#N/A</v>
      </c>
      <c r="EI72" s="10" t="e">
        <f t="shared" si="129"/>
        <v>#N/A</v>
      </c>
      <c r="EJ72" s="10" t="e">
        <f t="shared" si="130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 t="shared" si="66"/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 t="str">
        <f>IF(ISBLANK(Výsledky!$FG$3),"-",SUM(AF73,AH73,AM73,AP73,AR73,AX73))</f>
        <v>-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/>
      </c>
      <c r="AC73" s="92" t="str">
        <f>IF(ISBLANK(Výsledky!$EL$3),"",Výsledky!EL54)</f>
        <v/>
      </c>
      <c r="AD73" s="92" t="str">
        <f>IF(ISBLANK(Výsledky!$ES$3),"",Výsledky!ES54)</f>
        <v/>
      </c>
      <c r="AE73" s="92" t="str">
        <f>IF(ISBLANK(Výsledky!$EZ$3),"",Výsledky!EZ54)</f>
        <v/>
      </c>
      <c r="AF73" s="92" t="str">
        <f>IF(ISBLANK(Výsledky!$FG$3),"",Výsledky!FG54)</f>
        <v/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7"/>
        <v>41</v>
      </c>
      <c r="BZ73" s="10">
        <f t="shared" si="68"/>
        <v>54</v>
      </c>
      <c r="CA73" s="10">
        <f t="shared" si="69"/>
        <v>57</v>
      </c>
      <c r="CB73" s="10">
        <f t="shared" si="70"/>
        <v>65</v>
      </c>
      <c r="CC73" s="10">
        <f t="shared" si="71"/>
        <v>70</v>
      </c>
      <c r="CD73" s="10">
        <f t="shared" si="72"/>
        <v>72</v>
      </c>
      <c r="CE73" s="10">
        <f t="shared" si="73"/>
        <v>72</v>
      </c>
      <c r="CF73" s="10">
        <f t="shared" si="74"/>
        <v>72</v>
      </c>
      <c r="CG73" s="10" t="e">
        <f t="shared" si="75"/>
        <v>#N/A</v>
      </c>
      <c r="CH73" s="10" t="e">
        <f t="shared" si="76"/>
        <v>#N/A</v>
      </c>
      <c r="CI73" s="10" t="e">
        <f t="shared" si="77"/>
        <v>#N/A</v>
      </c>
      <c r="CJ73" s="10" t="e">
        <f t="shared" si="78"/>
        <v>#N/A</v>
      </c>
      <c r="CK73" s="10" t="e">
        <f t="shared" si="79"/>
        <v>#N/A</v>
      </c>
      <c r="CL73" s="10" t="e">
        <f t="shared" si="80"/>
        <v>#N/A</v>
      </c>
      <c r="CM73" s="10" t="e">
        <f t="shared" si="81"/>
        <v>#N/A</v>
      </c>
      <c r="CN73" s="10" t="e">
        <f t="shared" si="82"/>
        <v>#N/A</v>
      </c>
      <c r="CO73" s="10" t="e">
        <f t="shared" si="83"/>
        <v>#N/A</v>
      </c>
      <c r="CP73" s="10" t="e">
        <f t="shared" si="84"/>
        <v>#N/A</v>
      </c>
      <c r="CQ73" s="10" t="e">
        <f t="shared" si="85"/>
        <v>#N/A</v>
      </c>
      <c r="CR73" s="10" t="e">
        <f t="shared" si="86"/>
        <v>#N/A</v>
      </c>
      <c r="CS73" s="10" t="e">
        <f t="shared" si="87"/>
        <v>#N/A</v>
      </c>
      <c r="CT73" s="10" t="e">
        <f t="shared" si="88"/>
        <v>#N/A</v>
      </c>
      <c r="CU73" s="10" t="e">
        <f t="shared" si="89"/>
        <v>#N/A</v>
      </c>
      <c r="CV73" s="10" t="e">
        <f t="shared" si="90"/>
        <v>#N/A</v>
      </c>
      <c r="CW73" s="10" t="e">
        <f t="shared" si="91"/>
        <v>#N/A</v>
      </c>
      <c r="CX73" s="10" t="e">
        <f t="shared" si="92"/>
        <v>#N/A</v>
      </c>
      <c r="CY73" s="10" t="e">
        <f t="shared" si="93"/>
        <v>#N/A</v>
      </c>
      <c r="CZ73" s="10" t="e">
        <f t="shared" si="94"/>
        <v>#N/A</v>
      </c>
      <c r="DA73" s="10" t="e">
        <f t="shared" si="95"/>
        <v>#N/A</v>
      </c>
      <c r="DB73" s="10" t="e">
        <f t="shared" si="96"/>
        <v>#N/A</v>
      </c>
      <c r="DC73" s="10" t="e">
        <f t="shared" si="97"/>
        <v>#N/A</v>
      </c>
      <c r="DD73" s="10" t="e">
        <f t="shared" si="98"/>
        <v>#N/A</v>
      </c>
      <c r="DE73" s="10" t="e">
        <f t="shared" si="99"/>
        <v>#N/A</v>
      </c>
      <c r="DF73" s="10" t="e">
        <f t="shared" si="100"/>
        <v>#N/A</v>
      </c>
      <c r="DG73" s="10" t="e">
        <f t="shared" si="101"/>
        <v>#N/A</v>
      </c>
      <c r="DH73" s="10" t="e">
        <f t="shared" si="102"/>
        <v>#N/A</v>
      </c>
      <c r="DI73" s="10" t="e">
        <f t="shared" si="103"/>
        <v>#N/A</v>
      </c>
      <c r="DJ73" s="10" t="e">
        <f t="shared" si="104"/>
        <v>#N/A</v>
      </c>
      <c r="DK73" s="10" t="e">
        <f t="shared" si="105"/>
        <v>#N/A</v>
      </c>
      <c r="DL73" s="10" t="e">
        <f t="shared" si="106"/>
        <v>#N/A</v>
      </c>
      <c r="DM73" s="10" t="e">
        <f t="shared" si="107"/>
        <v>#N/A</v>
      </c>
      <c r="DN73" s="10" t="e">
        <f t="shared" si="108"/>
        <v>#N/A</v>
      </c>
      <c r="DO73" s="10" t="e">
        <f t="shared" si="109"/>
        <v>#N/A</v>
      </c>
      <c r="DP73" s="10" t="e">
        <f t="shared" si="110"/>
        <v>#N/A</v>
      </c>
      <c r="DQ73" s="10" t="e">
        <f t="shared" si="111"/>
        <v>#N/A</v>
      </c>
      <c r="DR73" s="10" t="e">
        <f t="shared" si="112"/>
        <v>#N/A</v>
      </c>
      <c r="DS73" s="10" t="e">
        <f t="shared" si="113"/>
        <v>#N/A</v>
      </c>
      <c r="DT73" s="10" t="e">
        <f t="shared" si="114"/>
        <v>#N/A</v>
      </c>
      <c r="DU73" s="10" t="e">
        <f t="shared" si="115"/>
        <v>#N/A</v>
      </c>
      <c r="DV73" s="10" t="e">
        <f t="shared" si="116"/>
        <v>#N/A</v>
      </c>
      <c r="DW73" s="10" t="e">
        <f t="shared" si="117"/>
        <v>#N/A</v>
      </c>
      <c r="DX73" s="10" t="e">
        <f t="shared" si="118"/>
        <v>#N/A</v>
      </c>
      <c r="DY73" s="10" t="e">
        <f t="shared" si="119"/>
        <v>#N/A</v>
      </c>
      <c r="DZ73" s="10" t="e">
        <f t="shared" si="120"/>
        <v>#N/A</v>
      </c>
      <c r="EA73" s="10" t="e">
        <f t="shared" si="121"/>
        <v>#N/A</v>
      </c>
      <c r="EB73" s="10" t="e">
        <f t="shared" si="122"/>
        <v>#N/A</v>
      </c>
      <c r="EC73" s="10" t="e">
        <f t="shared" si="123"/>
        <v>#N/A</v>
      </c>
      <c r="ED73" s="10" t="e">
        <f t="shared" si="124"/>
        <v>#N/A</v>
      </c>
      <c r="EE73" s="10" t="e">
        <f t="shared" si="125"/>
        <v>#N/A</v>
      </c>
      <c r="EF73" s="10" t="e">
        <f t="shared" si="126"/>
        <v>#N/A</v>
      </c>
      <c r="EG73" s="10" t="e">
        <f t="shared" si="127"/>
        <v>#N/A</v>
      </c>
      <c r="EH73" s="10" t="e">
        <f t="shared" si="128"/>
        <v>#N/A</v>
      </c>
      <c r="EI73" s="10" t="e">
        <f t="shared" si="129"/>
        <v>#N/A</v>
      </c>
      <c r="EJ73" s="10" t="e">
        <f t="shared" si="130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 t="shared" si="66"/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 t="str">
        <f>IF(ISBLANK(Výsledky!$FG$3),"-",SUM(AF74,AH74,AM74,AP74,AR74,AX74))</f>
        <v>-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/>
      </c>
      <c r="AC74" s="92" t="str">
        <f>IF(ISBLANK(Výsledky!$EL$3),"",Výsledky!EL82)</f>
        <v/>
      </c>
      <c r="AD74" s="92" t="str">
        <f>IF(ISBLANK(Výsledky!$ES$3),"",Výsledky!ES82)</f>
        <v/>
      </c>
      <c r="AE74" s="92" t="str">
        <f>IF(ISBLANK(Výsledky!$EZ$3),"",Výsledky!EZ82)</f>
        <v/>
      </c>
      <c r="AF74" s="92" t="str">
        <f>IF(ISBLANK(Výsledky!$FG$3),"",Výsledky!FG82)</f>
        <v/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7"/>
        <v>39</v>
      </c>
      <c r="BZ74" s="10">
        <f t="shared" si="68"/>
        <v>38</v>
      </c>
      <c r="CA74" s="10">
        <f t="shared" si="69"/>
        <v>41</v>
      </c>
      <c r="CB74" s="10">
        <f t="shared" si="70"/>
        <v>51</v>
      </c>
      <c r="CC74" s="10">
        <f t="shared" si="71"/>
        <v>41</v>
      </c>
      <c r="CD74" s="10">
        <f t="shared" si="72"/>
        <v>24</v>
      </c>
      <c r="CE74" s="10">
        <f t="shared" si="73"/>
        <v>25</v>
      </c>
      <c r="CF74" s="10">
        <f t="shared" si="74"/>
        <v>29</v>
      </c>
      <c r="CG74" s="10" t="e">
        <f t="shared" si="75"/>
        <v>#N/A</v>
      </c>
      <c r="CH74" s="10" t="e">
        <f t="shared" si="76"/>
        <v>#N/A</v>
      </c>
      <c r="CI74" s="10" t="e">
        <f t="shared" si="77"/>
        <v>#N/A</v>
      </c>
      <c r="CJ74" s="10" t="e">
        <f t="shared" si="78"/>
        <v>#N/A</v>
      </c>
      <c r="CK74" s="10" t="e">
        <f t="shared" si="79"/>
        <v>#N/A</v>
      </c>
      <c r="CL74" s="10" t="e">
        <f t="shared" si="80"/>
        <v>#N/A</v>
      </c>
      <c r="CM74" s="10" t="e">
        <f t="shared" si="81"/>
        <v>#N/A</v>
      </c>
      <c r="CN74" s="10" t="e">
        <f t="shared" si="82"/>
        <v>#N/A</v>
      </c>
      <c r="CO74" s="10" t="e">
        <f t="shared" si="83"/>
        <v>#N/A</v>
      </c>
      <c r="CP74" s="10" t="e">
        <f t="shared" si="84"/>
        <v>#N/A</v>
      </c>
      <c r="CQ74" s="10" t="e">
        <f t="shared" si="85"/>
        <v>#N/A</v>
      </c>
      <c r="CR74" s="10" t="e">
        <f t="shared" si="86"/>
        <v>#N/A</v>
      </c>
      <c r="CS74" s="10" t="e">
        <f t="shared" si="87"/>
        <v>#N/A</v>
      </c>
      <c r="CT74" s="10" t="e">
        <f t="shared" si="88"/>
        <v>#N/A</v>
      </c>
      <c r="CU74" s="10" t="e">
        <f t="shared" si="89"/>
        <v>#N/A</v>
      </c>
      <c r="CV74" s="10" t="e">
        <f t="shared" si="90"/>
        <v>#N/A</v>
      </c>
      <c r="CW74" s="10" t="e">
        <f t="shared" si="91"/>
        <v>#N/A</v>
      </c>
      <c r="CX74" s="10" t="e">
        <f t="shared" si="92"/>
        <v>#N/A</v>
      </c>
      <c r="CY74" s="10" t="e">
        <f t="shared" si="93"/>
        <v>#N/A</v>
      </c>
      <c r="CZ74" s="10" t="e">
        <f t="shared" si="94"/>
        <v>#N/A</v>
      </c>
      <c r="DA74" s="10" t="e">
        <f t="shared" si="95"/>
        <v>#N/A</v>
      </c>
      <c r="DB74" s="10" t="e">
        <f t="shared" si="96"/>
        <v>#N/A</v>
      </c>
      <c r="DC74" s="10" t="e">
        <f t="shared" si="97"/>
        <v>#N/A</v>
      </c>
      <c r="DD74" s="10" t="e">
        <f t="shared" si="98"/>
        <v>#N/A</v>
      </c>
      <c r="DE74" s="10" t="e">
        <f t="shared" si="99"/>
        <v>#N/A</v>
      </c>
      <c r="DF74" s="10" t="e">
        <f t="shared" si="100"/>
        <v>#N/A</v>
      </c>
      <c r="DG74" s="10" t="e">
        <f t="shared" si="101"/>
        <v>#N/A</v>
      </c>
      <c r="DH74" s="10" t="e">
        <f t="shared" si="102"/>
        <v>#N/A</v>
      </c>
      <c r="DI74" s="10" t="e">
        <f t="shared" si="103"/>
        <v>#N/A</v>
      </c>
      <c r="DJ74" s="10" t="e">
        <f t="shared" si="104"/>
        <v>#N/A</v>
      </c>
      <c r="DK74" s="10" t="e">
        <f t="shared" si="105"/>
        <v>#N/A</v>
      </c>
      <c r="DL74" s="10" t="e">
        <f t="shared" si="106"/>
        <v>#N/A</v>
      </c>
      <c r="DM74" s="10" t="e">
        <f t="shared" si="107"/>
        <v>#N/A</v>
      </c>
      <c r="DN74" s="10" t="e">
        <f t="shared" si="108"/>
        <v>#N/A</v>
      </c>
      <c r="DO74" s="10" t="e">
        <f t="shared" si="109"/>
        <v>#N/A</v>
      </c>
      <c r="DP74" s="10" t="e">
        <f t="shared" si="110"/>
        <v>#N/A</v>
      </c>
      <c r="DQ74" s="10" t="e">
        <f t="shared" si="111"/>
        <v>#N/A</v>
      </c>
      <c r="DR74" s="10" t="e">
        <f t="shared" si="112"/>
        <v>#N/A</v>
      </c>
      <c r="DS74" s="10" t="e">
        <f t="shared" si="113"/>
        <v>#N/A</v>
      </c>
      <c r="DT74" s="10" t="e">
        <f t="shared" si="114"/>
        <v>#N/A</v>
      </c>
      <c r="DU74" s="10" t="e">
        <f t="shared" si="115"/>
        <v>#N/A</v>
      </c>
      <c r="DV74" s="10" t="e">
        <f t="shared" si="116"/>
        <v>#N/A</v>
      </c>
      <c r="DW74" s="10" t="e">
        <f t="shared" si="117"/>
        <v>#N/A</v>
      </c>
      <c r="DX74" s="10" t="e">
        <f t="shared" si="118"/>
        <v>#N/A</v>
      </c>
      <c r="DY74" s="10" t="e">
        <f t="shared" si="119"/>
        <v>#N/A</v>
      </c>
      <c r="DZ74" s="10" t="e">
        <f t="shared" si="120"/>
        <v>#N/A</v>
      </c>
      <c r="EA74" s="10" t="e">
        <f t="shared" si="121"/>
        <v>#N/A</v>
      </c>
      <c r="EB74" s="10" t="e">
        <f t="shared" si="122"/>
        <v>#N/A</v>
      </c>
      <c r="EC74" s="10" t="e">
        <f t="shared" si="123"/>
        <v>#N/A</v>
      </c>
      <c r="ED74" s="10" t="e">
        <f t="shared" si="124"/>
        <v>#N/A</v>
      </c>
      <c r="EE74" s="10" t="e">
        <f t="shared" si="125"/>
        <v>#N/A</v>
      </c>
      <c r="EF74" s="10" t="e">
        <f t="shared" si="126"/>
        <v>#N/A</v>
      </c>
      <c r="EG74" s="10" t="e">
        <f t="shared" si="127"/>
        <v>#N/A</v>
      </c>
      <c r="EH74" s="10" t="e">
        <f t="shared" si="128"/>
        <v>#N/A</v>
      </c>
      <c r="EI74" s="10" t="e">
        <f t="shared" si="129"/>
        <v>#N/A</v>
      </c>
      <c r="EJ74" s="10" t="e">
        <f t="shared" si="130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 t="shared" si="66"/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 t="str">
        <f>IF(ISBLANK(Výsledky!$FG$3),"-",SUM(AF75,AH75,AM75,AP75,AR75,AX75))</f>
        <v>-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/>
      </c>
      <c r="AC75" s="92" t="str">
        <f>IF(ISBLANK(Výsledky!$EL$3),"",Výsledky!EL75)</f>
        <v/>
      </c>
      <c r="AD75" s="92" t="str">
        <f>IF(ISBLANK(Výsledky!$ES$3),"",Výsledky!ES75)</f>
        <v/>
      </c>
      <c r="AE75" s="92" t="str">
        <f>IF(ISBLANK(Výsledky!$EZ$3),"",Výsledky!EZ75)</f>
        <v/>
      </c>
      <c r="AF75" s="92" t="str">
        <f>IF(ISBLANK(Výsledky!$FG$3),"",Výsledky!FG75)</f>
        <v/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7"/>
        <v>18</v>
      </c>
      <c r="BZ75" s="10">
        <f t="shared" si="68"/>
        <v>25</v>
      </c>
      <c r="CA75" s="10">
        <f t="shared" si="69"/>
        <v>30</v>
      </c>
      <c r="CB75" s="10">
        <f t="shared" si="70"/>
        <v>41</v>
      </c>
      <c r="CC75" s="10">
        <f t="shared" si="71"/>
        <v>57</v>
      </c>
      <c r="CD75" s="10">
        <f t="shared" si="72"/>
        <v>54</v>
      </c>
      <c r="CE75" s="10">
        <f t="shared" si="73"/>
        <v>54</v>
      </c>
      <c r="CF75" s="10">
        <f t="shared" si="74"/>
        <v>57</v>
      </c>
      <c r="CG75" s="10" t="e">
        <f t="shared" si="75"/>
        <v>#N/A</v>
      </c>
      <c r="CH75" s="10" t="e">
        <f t="shared" si="76"/>
        <v>#N/A</v>
      </c>
      <c r="CI75" s="10" t="e">
        <f t="shared" si="77"/>
        <v>#N/A</v>
      </c>
      <c r="CJ75" s="10" t="e">
        <f t="shared" si="78"/>
        <v>#N/A</v>
      </c>
      <c r="CK75" s="10" t="e">
        <f t="shared" si="79"/>
        <v>#N/A</v>
      </c>
      <c r="CL75" s="10" t="e">
        <f t="shared" si="80"/>
        <v>#N/A</v>
      </c>
      <c r="CM75" s="10" t="e">
        <f t="shared" si="81"/>
        <v>#N/A</v>
      </c>
      <c r="CN75" s="10" t="e">
        <f t="shared" si="82"/>
        <v>#N/A</v>
      </c>
      <c r="CO75" s="10" t="e">
        <f t="shared" si="83"/>
        <v>#N/A</v>
      </c>
      <c r="CP75" s="10" t="e">
        <f t="shared" si="84"/>
        <v>#N/A</v>
      </c>
      <c r="CQ75" s="10" t="e">
        <f t="shared" si="85"/>
        <v>#N/A</v>
      </c>
      <c r="CR75" s="10" t="e">
        <f t="shared" si="86"/>
        <v>#N/A</v>
      </c>
      <c r="CS75" s="10" t="e">
        <f t="shared" si="87"/>
        <v>#N/A</v>
      </c>
      <c r="CT75" s="10" t="e">
        <f t="shared" si="88"/>
        <v>#N/A</v>
      </c>
      <c r="CU75" s="10" t="e">
        <f t="shared" si="89"/>
        <v>#N/A</v>
      </c>
      <c r="CV75" s="10" t="e">
        <f t="shared" si="90"/>
        <v>#N/A</v>
      </c>
      <c r="CW75" s="10" t="e">
        <f t="shared" si="91"/>
        <v>#N/A</v>
      </c>
      <c r="CX75" s="10" t="e">
        <f t="shared" si="92"/>
        <v>#N/A</v>
      </c>
      <c r="CY75" s="10" t="e">
        <f t="shared" si="93"/>
        <v>#N/A</v>
      </c>
      <c r="CZ75" s="10" t="e">
        <f t="shared" si="94"/>
        <v>#N/A</v>
      </c>
      <c r="DA75" s="10" t="e">
        <f t="shared" si="95"/>
        <v>#N/A</v>
      </c>
      <c r="DB75" s="10" t="e">
        <f t="shared" si="96"/>
        <v>#N/A</v>
      </c>
      <c r="DC75" s="10" t="e">
        <f t="shared" si="97"/>
        <v>#N/A</v>
      </c>
      <c r="DD75" s="10" t="e">
        <f t="shared" si="98"/>
        <v>#N/A</v>
      </c>
      <c r="DE75" s="10" t="e">
        <f t="shared" si="99"/>
        <v>#N/A</v>
      </c>
      <c r="DF75" s="10" t="e">
        <f t="shared" si="100"/>
        <v>#N/A</v>
      </c>
      <c r="DG75" s="10" t="e">
        <f t="shared" si="101"/>
        <v>#N/A</v>
      </c>
      <c r="DH75" s="10" t="e">
        <f t="shared" si="102"/>
        <v>#N/A</v>
      </c>
      <c r="DI75" s="10" t="e">
        <f t="shared" si="103"/>
        <v>#N/A</v>
      </c>
      <c r="DJ75" s="10" t="e">
        <f t="shared" si="104"/>
        <v>#N/A</v>
      </c>
      <c r="DK75" s="10" t="e">
        <f t="shared" si="105"/>
        <v>#N/A</v>
      </c>
      <c r="DL75" s="10" t="e">
        <f t="shared" si="106"/>
        <v>#N/A</v>
      </c>
      <c r="DM75" s="10" t="e">
        <f t="shared" si="107"/>
        <v>#N/A</v>
      </c>
      <c r="DN75" s="10" t="e">
        <f t="shared" si="108"/>
        <v>#N/A</v>
      </c>
      <c r="DO75" s="10" t="e">
        <f t="shared" si="109"/>
        <v>#N/A</v>
      </c>
      <c r="DP75" s="10" t="e">
        <f t="shared" si="110"/>
        <v>#N/A</v>
      </c>
      <c r="DQ75" s="10" t="e">
        <f t="shared" si="111"/>
        <v>#N/A</v>
      </c>
      <c r="DR75" s="10" t="e">
        <f t="shared" si="112"/>
        <v>#N/A</v>
      </c>
      <c r="DS75" s="10" t="e">
        <f t="shared" si="113"/>
        <v>#N/A</v>
      </c>
      <c r="DT75" s="10" t="e">
        <f t="shared" si="114"/>
        <v>#N/A</v>
      </c>
      <c r="DU75" s="10" t="e">
        <f t="shared" si="115"/>
        <v>#N/A</v>
      </c>
      <c r="DV75" s="10" t="e">
        <f t="shared" si="116"/>
        <v>#N/A</v>
      </c>
      <c r="DW75" s="10" t="e">
        <f t="shared" si="117"/>
        <v>#N/A</v>
      </c>
      <c r="DX75" s="10" t="e">
        <f t="shared" si="118"/>
        <v>#N/A</v>
      </c>
      <c r="DY75" s="10" t="e">
        <f t="shared" si="119"/>
        <v>#N/A</v>
      </c>
      <c r="DZ75" s="10" t="e">
        <f t="shared" si="120"/>
        <v>#N/A</v>
      </c>
      <c r="EA75" s="10" t="e">
        <f t="shared" si="121"/>
        <v>#N/A</v>
      </c>
      <c r="EB75" s="10" t="e">
        <f t="shared" si="122"/>
        <v>#N/A</v>
      </c>
      <c r="EC75" s="10" t="e">
        <f t="shared" si="123"/>
        <v>#N/A</v>
      </c>
      <c r="ED75" s="10" t="e">
        <f t="shared" si="124"/>
        <v>#N/A</v>
      </c>
      <c r="EE75" s="10" t="e">
        <f t="shared" si="125"/>
        <v>#N/A</v>
      </c>
      <c r="EF75" s="10" t="e">
        <f t="shared" si="126"/>
        <v>#N/A</v>
      </c>
      <c r="EG75" s="10" t="e">
        <f t="shared" si="127"/>
        <v>#N/A</v>
      </c>
      <c r="EH75" s="10" t="e">
        <f t="shared" si="128"/>
        <v>#N/A</v>
      </c>
      <c r="EI75" s="10" t="e">
        <f t="shared" si="129"/>
        <v>#N/A</v>
      </c>
      <c r="EJ75" s="10" t="e">
        <f t="shared" si="130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 t="shared" si="66"/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 t="str">
        <f>IF(ISBLANK(Výsledky!$FG$3),"-",SUM(AF76,AH76,AM76,AP76,AR76,AX76))</f>
        <v>-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/>
      </c>
      <c r="AC76" s="92" t="str">
        <f>IF(ISBLANK(Výsledky!$EL$3),"",Výsledky!EL55)</f>
        <v/>
      </c>
      <c r="AD76" s="92" t="str">
        <f>IF(ISBLANK(Výsledky!$ES$3),"",Výsledky!ES55)</f>
        <v/>
      </c>
      <c r="AE76" s="92" t="str">
        <f>IF(ISBLANK(Výsledky!$EZ$3),"",Výsledky!EZ55)</f>
        <v/>
      </c>
      <c r="AF76" s="92" t="str">
        <f>IF(ISBLANK(Výsledky!$FG$3),"",Výsledky!FG55)</f>
        <v/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7"/>
        <v>55</v>
      </c>
      <c r="BZ76" s="10">
        <f t="shared" si="68"/>
        <v>47</v>
      </c>
      <c r="CA76" s="10">
        <f t="shared" si="69"/>
        <v>50</v>
      </c>
      <c r="CB76" s="10">
        <f t="shared" si="70"/>
        <v>60</v>
      </c>
      <c r="CC76" s="10">
        <f t="shared" si="71"/>
        <v>59</v>
      </c>
      <c r="CD76" s="10">
        <f t="shared" si="72"/>
        <v>51</v>
      </c>
      <c r="CE76" s="10">
        <f t="shared" si="73"/>
        <v>52</v>
      </c>
      <c r="CF76" s="10">
        <f t="shared" si="74"/>
        <v>55</v>
      </c>
      <c r="CG76" s="10" t="e">
        <f t="shared" si="75"/>
        <v>#N/A</v>
      </c>
      <c r="CH76" s="10" t="e">
        <f t="shared" si="76"/>
        <v>#N/A</v>
      </c>
      <c r="CI76" s="10" t="e">
        <f t="shared" si="77"/>
        <v>#N/A</v>
      </c>
      <c r="CJ76" s="10" t="e">
        <f t="shared" si="78"/>
        <v>#N/A</v>
      </c>
      <c r="CK76" s="10" t="e">
        <f t="shared" si="79"/>
        <v>#N/A</v>
      </c>
      <c r="CL76" s="10" t="e">
        <f t="shared" si="80"/>
        <v>#N/A</v>
      </c>
      <c r="CM76" s="10" t="e">
        <f t="shared" si="81"/>
        <v>#N/A</v>
      </c>
      <c r="CN76" s="10" t="e">
        <f t="shared" si="82"/>
        <v>#N/A</v>
      </c>
      <c r="CO76" s="10" t="e">
        <f t="shared" si="83"/>
        <v>#N/A</v>
      </c>
      <c r="CP76" s="10" t="e">
        <f t="shared" si="84"/>
        <v>#N/A</v>
      </c>
      <c r="CQ76" s="10" t="e">
        <f t="shared" si="85"/>
        <v>#N/A</v>
      </c>
      <c r="CR76" s="10" t="e">
        <f t="shared" si="86"/>
        <v>#N/A</v>
      </c>
      <c r="CS76" s="10" t="e">
        <f t="shared" si="87"/>
        <v>#N/A</v>
      </c>
      <c r="CT76" s="10" t="e">
        <f t="shared" si="88"/>
        <v>#N/A</v>
      </c>
      <c r="CU76" s="10" t="e">
        <f t="shared" si="89"/>
        <v>#N/A</v>
      </c>
      <c r="CV76" s="10" t="e">
        <f t="shared" si="90"/>
        <v>#N/A</v>
      </c>
      <c r="CW76" s="10" t="e">
        <f t="shared" si="91"/>
        <v>#N/A</v>
      </c>
      <c r="CX76" s="10" t="e">
        <f t="shared" si="92"/>
        <v>#N/A</v>
      </c>
      <c r="CY76" s="10" t="e">
        <f t="shared" si="93"/>
        <v>#N/A</v>
      </c>
      <c r="CZ76" s="10" t="e">
        <f t="shared" si="94"/>
        <v>#N/A</v>
      </c>
      <c r="DA76" s="10" t="e">
        <f t="shared" si="95"/>
        <v>#N/A</v>
      </c>
      <c r="DB76" s="10" t="e">
        <f t="shared" si="96"/>
        <v>#N/A</v>
      </c>
      <c r="DC76" s="10" t="e">
        <f t="shared" si="97"/>
        <v>#N/A</v>
      </c>
      <c r="DD76" s="10" t="e">
        <f t="shared" si="98"/>
        <v>#N/A</v>
      </c>
      <c r="DE76" s="10" t="e">
        <f t="shared" si="99"/>
        <v>#N/A</v>
      </c>
      <c r="DF76" s="10" t="e">
        <f t="shared" si="100"/>
        <v>#N/A</v>
      </c>
      <c r="DG76" s="10" t="e">
        <f t="shared" si="101"/>
        <v>#N/A</v>
      </c>
      <c r="DH76" s="10" t="e">
        <f t="shared" si="102"/>
        <v>#N/A</v>
      </c>
      <c r="DI76" s="10" t="e">
        <f t="shared" si="103"/>
        <v>#N/A</v>
      </c>
      <c r="DJ76" s="10" t="e">
        <f t="shared" si="104"/>
        <v>#N/A</v>
      </c>
      <c r="DK76" s="10" t="e">
        <f t="shared" si="105"/>
        <v>#N/A</v>
      </c>
      <c r="DL76" s="10" t="e">
        <f t="shared" si="106"/>
        <v>#N/A</v>
      </c>
      <c r="DM76" s="10" t="e">
        <f t="shared" si="107"/>
        <v>#N/A</v>
      </c>
      <c r="DN76" s="10" t="e">
        <f t="shared" si="108"/>
        <v>#N/A</v>
      </c>
      <c r="DO76" s="10" t="e">
        <f t="shared" si="109"/>
        <v>#N/A</v>
      </c>
      <c r="DP76" s="10" t="e">
        <f t="shared" si="110"/>
        <v>#N/A</v>
      </c>
      <c r="DQ76" s="10" t="e">
        <f t="shared" si="111"/>
        <v>#N/A</v>
      </c>
      <c r="DR76" s="10" t="e">
        <f t="shared" si="112"/>
        <v>#N/A</v>
      </c>
      <c r="DS76" s="10" t="e">
        <f t="shared" si="113"/>
        <v>#N/A</v>
      </c>
      <c r="DT76" s="10" t="e">
        <f t="shared" si="114"/>
        <v>#N/A</v>
      </c>
      <c r="DU76" s="10" t="e">
        <f t="shared" si="115"/>
        <v>#N/A</v>
      </c>
      <c r="DV76" s="10" t="e">
        <f t="shared" si="116"/>
        <v>#N/A</v>
      </c>
      <c r="DW76" s="10" t="e">
        <f t="shared" si="117"/>
        <v>#N/A</v>
      </c>
      <c r="DX76" s="10" t="e">
        <f t="shared" si="118"/>
        <v>#N/A</v>
      </c>
      <c r="DY76" s="10" t="e">
        <f t="shared" si="119"/>
        <v>#N/A</v>
      </c>
      <c r="DZ76" s="10" t="e">
        <f t="shared" si="120"/>
        <v>#N/A</v>
      </c>
      <c r="EA76" s="10" t="e">
        <f t="shared" si="121"/>
        <v>#N/A</v>
      </c>
      <c r="EB76" s="10" t="e">
        <f t="shared" si="122"/>
        <v>#N/A</v>
      </c>
      <c r="EC76" s="10" t="e">
        <f t="shared" si="123"/>
        <v>#N/A</v>
      </c>
      <c r="ED76" s="10" t="e">
        <f t="shared" si="124"/>
        <v>#N/A</v>
      </c>
      <c r="EE76" s="10" t="e">
        <f t="shared" si="125"/>
        <v>#N/A</v>
      </c>
      <c r="EF76" s="10" t="e">
        <f t="shared" si="126"/>
        <v>#N/A</v>
      </c>
      <c r="EG76" s="10" t="e">
        <f t="shared" si="127"/>
        <v>#N/A</v>
      </c>
      <c r="EH76" s="10" t="e">
        <f t="shared" si="128"/>
        <v>#N/A</v>
      </c>
      <c r="EI76" s="10" t="e">
        <f t="shared" si="129"/>
        <v>#N/A</v>
      </c>
      <c r="EJ76" s="10" t="e">
        <f t="shared" si="130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 t="shared" si="66"/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 t="str">
        <f>IF(ISBLANK(Výsledky!$FG$3),"-",SUM(AF77,AH77,AM77,AP77,AR77,AX77))</f>
        <v>-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/>
      </c>
      <c r="AC77" s="92" t="str">
        <f>IF(ISBLANK(Výsledky!$EL$3),"",Výsledky!EL16)</f>
        <v/>
      </c>
      <c r="AD77" s="92" t="str">
        <f>IF(ISBLANK(Výsledky!$ES$3),"",Výsledky!ES16)</f>
        <v/>
      </c>
      <c r="AE77" s="92" t="str">
        <f>IF(ISBLANK(Výsledky!$EZ$3),"",Výsledky!EZ16)</f>
        <v/>
      </c>
      <c r="AF77" s="92" t="str">
        <f>IF(ISBLANK(Výsledky!$FG$3),"",Výsledky!FG16)</f>
        <v/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7"/>
        <v>79</v>
      </c>
      <c r="BZ77" s="10">
        <f t="shared" si="68"/>
        <v>79</v>
      </c>
      <c r="CA77" s="10">
        <f t="shared" si="69"/>
        <v>79</v>
      </c>
      <c r="CB77" s="10">
        <f t="shared" si="70"/>
        <v>79</v>
      </c>
      <c r="CC77" s="10">
        <f t="shared" si="71"/>
        <v>79</v>
      </c>
      <c r="CD77" s="10">
        <f t="shared" si="72"/>
        <v>66</v>
      </c>
      <c r="CE77" s="10">
        <f t="shared" si="73"/>
        <v>66</v>
      </c>
      <c r="CF77" s="10">
        <f t="shared" si="74"/>
        <v>68</v>
      </c>
      <c r="CG77" s="10" t="e">
        <f t="shared" si="75"/>
        <v>#N/A</v>
      </c>
      <c r="CH77" s="10" t="e">
        <f t="shared" si="76"/>
        <v>#N/A</v>
      </c>
      <c r="CI77" s="10" t="e">
        <f t="shared" si="77"/>
        <v>#N/A</v>
      </c>
      <c r="CJ77" s="10" t="e">
        <f t="shared" si="78"/>
        <v>#N/A</v>
      </c>
      <c r="CK77" s="10" t="e">
        <f t="shared" si="79"/>
        <v>#N/A</v>
      </c>
      <c r="CL77" s="10" t="e">
        <f t="shared" si="80"/>
        <v>#N/A</v>
      </c>
      <c r="CM77" s="10" t="e">
        <f t="shared" si="81"/>
        <v>#N/A</v>
      </c>
      <c r="CN77" s="10" t="e">
        <f t="shared" si="82"/>
        <v>#N/A</v>
      </c>
      <c r="CO77" s="10" t="e">
        <f t="shared" si="83"/>
        <v>#N/A</v>
      </c>
      <c r="CP77" s="10" t="e">
        <f t="shared" si="84"/>
        <v>#N/A</v>
      </c>
      <c r="CQ77" s="10" t="e">
        <f t="shared" si="85"/>
        <v>#N/A</v>
      </c>
      <c r="CR77" s="10" t="e">
        <f t="shared" si="86"/>
        <v>#N/A</v>
      </c>
      <c r="CS77" s="10" t="e">
        <f t="shared" si="87"/>
        <v>#N/A</v>
      </c>
      <c r="CT77" s="10" t="e">
        <f t="shared" si="88"/>
        <v>#N/A</v>
      </c>
      <c r="CU77" s="10" t="e">
        <f t="shared" si="89"/>
        <v>#N/A</v>
      </c>
      <c r="CV77" s="10" t="e">
        <f t="shared" si="90"/>
        <v>#N/A</v>
      </c>
      <c r="CW77" s="10" t="e">
        <f t="shared" si="91"/>
        <v>#N/A</v>
      </c>
      <c r="CX77" s="10" t="e">
        <f t="shared" si="92"/>
        <v>#N/A</v>
      </c>
      <c r="CY77" s="10" t="e">
        <f t="shared" si="93"/>
        <v>#N/A</v>
      </c>
      <c r="CZ77" s="10" t="e">
        <f t="shared" si="94"/>
        <v>#N/A</v>
      </c>
      <c r="DA77" s="10" t="e">
        <f t="shared" si="95"/>
        <v>#N/A</v>
      </c>
      <c r="DB77" s="10" t="e">
        <f t="shared" si="96"/>
        <v>#N/A</v>
      </c>
      <c r="DC77" s="10" t="e">
        <f t="shared" si="97"/>
        <v>#N/A</v>
      </c>
      <c r="DD77" s="10" t="e">
        <f t="shared" si="98"/>
        <v>#N/A</v>
      </c>
      <c r="DE77" s="10" t="e">
        <f t="shared" si="99"/>
        <v>#N/A</v>
      </c>
      <c r="DF77" s="10" t="e">
        <f t="shared" si="100"/>
        <v>#N/A</v>
      </c>
      <c r="DG77" s="10" t="e">
        <f t="shared" si="101"/>
        <v>#N/A</v>
      </c>
      <c r="DH77" s="10" t="e">
        <f t="shared" si="102"/>
        <v>#N/A</v>
      </c>
      <c r="DI77" s="10" t="e">
        <f t="shared" si="103"/>
        <v>#N/A</v>
      </c>
      <c r="DJ77" s="10" t="e">
        <f t="shared" si="104"/>
        <v>#N/A</v>
      </c>
      <c r="DK77" s="10" t="e">
        <f t="shared" si="105"/>
        <v>#N/A</v>
      </c>
      <c r="DL77" s="10" t="e">
        <f t="shared" si="106"/>
        <v>#N/A</v>
      </c>
      <c r="DM77" s="10" t="e">
        <f t="shared" si="107"/>
        <v>#N/A</v>
      </c>
      <c r="DN77" s="10" t="e">
        <f t="shared" si="108"/>
        <v>#N/A</v>
      </c>
      <c r="DO77" s="10" t="e">
        <f t="shared" si="109"/>
        <v>#N/A</v>
      </c>
      <c r="DP77" s="10" t="e">
        <f t="shared" si="110"/>
        <v>#N/A</v>
      </c>
      <c r="DQ77" s="10" t="e">
        <f t="shared" si="111"/>
        <v>#N/A</v>
      </c>
      <c r="DR77" s="10" t="e">
        <f t="shared" si="112"/>
        <v>#N/A</v>
      </c>
      <c r="DS77" s="10" t="e">
        <f t="shared" si="113"/>
        <v>#N/A</v>
      </c>
      <c r="DT77" s="10" t="e">
        <f t="shared" si="114"/>
        <v>#N/A</v>
      </c>
      <c r="DU77" s="10" t="e">
        <f t="shared" si="115"/>
        <v>#N/A</v>
      </c>
      <c r="DV77" s="10" t="e">
        <f t="shared" si="116"/>
        <v>#N/A</v>
      </c>
      <c r="DW77" s="10" t="e">
        <f t="shared" si="117"/>
        <v>#N/A</v>
      </c>
      <c r="DX77" s="10" t="e">
        <f t="shared" si="118"/>
        <v>#N/A</v>
      </c>
      <c r="DY77" s="10" t="e">
        <f t="shared" si="119"/>
        <v>#N/A</v>
      </c>
      <c r="DZ77" s="10" t="e">
        <f t="shared" si="120"/>
        <v>#N/A</v>
      </c>
      <c r="EA77" s="10" t="e">
        <f t="shared" si="121"/>
        <v>#N/A</v>
      </c>
      <c r="EB77" s="10" t="e">
        <f t="shared" si="122"/>
        <v>#N/A</v>
      </c>
      <c r="EC77" s="10" t="e">
        <f t="shared" si="123"/>
        <v>#N/A</v>
      </c>
      <c r="ED77" s="10" t="e">
        <f t="shared" si="124"/>
        <v>#N/A</v>
      </c>
      <c r="EE77" s="10" t="e">
        <f t="shared" si="125"/>
        <v>#N/A</v>
      </c>
      <c r="EF77" s="10" t="e">
        <f t="shared" si="126"/>
        <v>#N/A</v>
      </c>
      <c r="EG77" s="10" t="e">
        <f t="shared" si="127"/>
        <v>#N/A</v>
      </c>
      <c r="EH77" s="10" t="e">
        <f t="shared" si="128"/>
        <v>#N/A</v>
      </c>
      <c r="EI77" s="10" t="e">
        <f t="shared" si="129"/>
        <v>#N/A</v>
      </c>
      <c r="EJ77" s="10" t="e">
        <f t="shared" si="130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 t="shared" si="66"/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 t="str">
        <f>IF(ISBLANK(Výsledky!$FG$3),"-",SUM(AF78,AH78,AM78,AP78,AR78,AX78))</f>
        <v>-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/>
      </c>
      <c r="AC78" s="92" t="str">
        <f>IF(ISBLANK(Výsledky!$EL$3),"",Výsledky!EL60)</f>
        <v/>
      </c>
      <c r="AD78" s="92" t="str">
        <f>IF(ISBLANK(Výsledky!$ES$3),"",Výsledky!ES60)</f>
        <v/>
      </c>
      <c r="AE78" s="92" t="str">
        <f>IF(ISBLANK(Výsledky!$EZ$3),"",Výsledky!EZ60)</f>
        <v/>
      </c>
      <c r="AF78" s="92" t="str">
        <f>IF(ISBLANK(Výsledky!$FG$3),"",Výsledky!FG60)</f>
        <v/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7"/>
        <v>15</v>
      </c>
      <c r="BZ78" s="10">
        <f t="shared" si="68"/>
        <v>16</v>
      </c>
      <c r="CA78" s="10">
        <f t="shared" si="69"/>
        <v>19</v>
      </c>
      <c r="CB78" s="10">
        <f t="shared" si="70"/>
        <v>15</v>
      </c>
      <c r="CC78" s="10">
        <f t="shared" si="71"/>
        <v>18</v>
      </c>
      <c r="CD78" s="10">
        <f t="shared" si="72"/>
        <v>8</v>
      </c>
      <c r="CE78" s="10">
        <f t="shared" si="73"/>
        <v>9</v>
      </c>
      <c r="CF78" s="10">
        <f t="shared" si="74"/>
        <v>11</v>
      </c>
      <c r="CG78" s="10" t="e">
        <f t="shared" si="75"/>
        <v>#N/A</v>
      </c>
      <c r="CH78" s="10" t="e">
        <f t="shared" si="76"/>
        <v>#N/A</v>
      </c>
      <c r="CI78" s="10" t="e">
        <f t="shared" si="77"/>
        <v>#N/A</v>
      </c>
      <c r="CJ78" s="10" t="e">
        <f t="shared" si="78"/>
        <v>#N/A</v>
      </c>
      <c r="CK78" s="10" t="e">
        <f t="shared" si="79"/>
        <v>#N/A</v>
      </c>
      <c r="CL78" s="10" t="e">
        <f t="shared" si="80"/>
        <v>#N/A</v>
      </c>
      <c r="CM78" s="10" t="e">
        <f t="shared" si="81"/>
        <v>#N/A</v>
      </c>
      <c r="CN78" s="10" t="e">
        <f t="shared" si="82"/>
        <v>#N/A</v>
      </c>
      <c r="CO78" s="10" t="e">
        <f t="shared" si="83"/>
        <v>#N/A</v>
      </c>
      <c r="CP78" s="10" t="e">
        <f t="shared" si="84"/>
        <v>#N/A</v>
      </c>
      <c r="CQ78" s="10" t="e">
        <f t="shared" si="85"/>
        <v>#N/A</v>
      </c>
      <c r="CR78" s="10" t="e">
        <f t="shared" si="86"/>
        <v>#N/A</v>
      </c>
      <c r="CS78" s="10" t="e">
        <f t="shared" si="87"/>
        <v>#N/A</v>
      </c>
      <c r="CT78" s="10" t="e">
        <f t="shared" si="88"/>
        <v>#N/A</v>
      </c>
      <c r="CU78" s="10" t="e">
        <f t="shared" si="89"/>
        <v>#N/A</v>
      </c>
      <c r="CV78" s="10" t="e">
        <f t="shared" si="90"/>
        <v>#N/A</v>
      </c>
      <c r="CW78" s="10" t="e">
        <f t="shared" si="91"/>
        <v>#N/A</v>
      </c>
      <c r="CX78" s="10" t="e">
        <f t="shared" si="92"/>
        <v>#N/A</v>
      </c>
      <c r="CY78" s="10" t="e">
        <f t="shared" si="93"/>
        <v>#N/A</v>
      </c>
      <c r="CZ78" s="10" t="e">
        <f t="shared" si="94"/>
        <v>#N/A</v>
      </c>
      <c r="DA78" s="10" t="e">
        <f t="shared" si="95"/>
        <v>#N/A</v>
      </c>
      <c r="DB78" s="10" t="e">
        <f t="shared" si="96"/>
        <v>#N/A</v>
      </c>
      <c r="DC78" s="10" t="e">
        <f t="shared" si="97"/>
        <v>#N/A</v>
      </c>
      <c r="DD78" s="10" t="e">
        <f t="shared" si="98"/>
        <v>#N/A</v>
      </c>
      <c r="DE78" s="10" t="e">
        <f t="shared" si="99"/>
        <v>#N/A</v>
      </c>
      <c r="DF78" s="10" t="e">
        <f t="shared" si="100"/>
        <v>#N/A</v>
      </c>
      <c r="DG78" s="10" t="e">
        <f t="shared" si="101"/>
        <v>#N/A</v>
      </c>
      <c r="DH78" s="10" t="e">
        <f t="shared" si="102"/>
        <v>#N/A</v>
      </c>
      <c r="DI78" s="10" t="e">
        <f t="shared" si="103"/>
        <v>#N/A</v>
      </c>
      <c r="DJ78" s="10" t="e">
        <f t="shared" si="104"/>
        <v>#N/A</v>
      </c>
      <c r="DK78" s="10" t="e">
        <f t="shared" si="105"/>
        <v>#N/A</v>
      </c>
      <c r="DL78" s="10" t="e">
        <f t="shared" si="106"/>
        <v>#N/A</v>
      </c>
      <c r="DM78" s="10" t="e">
        <f t="shared" si="107"/>
        <v>#N/A</v>
      </c>
      <c r="DN78" s="10" t="e">
        <f t="shared" si="108"/>
        <v>#N/A</v>
      </c>
      <c r="DO78" s="10" t="e">
        <f t="shared" si="109"/>
        <v>#N/A</v>
      </c>
      <c r="DP78" s="10" t="e">
        <f t="shared" si="110"/>
        <v>#N/A</v>
      </c>
      <c r="DQ78" s="10" t="e">
        <f t="shared" si="111"/>
        <v>#N/A</v>
      </c>
      <c r="DR78" s="10" t="e">
        <f t="shared" si="112"/>
        <v>#N/A</v>
      </c>
      <c r="DS78" s="10" t="e">
        <f t="shared" si="113"/>
        <v>#N/A</v>
      </c>
      <c r="DT78" s="10" t="e">
        <f t="shared" si="114"/>
        <v>#N/A</v>
      </c>
      <c r="DU78" s="10" t="e">
        <f t="shared" si="115"/>
        <v>#N/A</v>
      </c>
      <c r="DV78" s="10" t="e">
        <f t="shared" si="116"/>
        <v>#N/A</v>
      </c>
      <c r="DW78" s="10" t="e">
        <f t="shared" si="117"/>
        <v>#N/A</v>
      </c>
      <c r="DX78" s="10" t="e">
        <f t="shared" si="118"/>
        <v>#N/A</v>
      </c>
      <c r="DY78" s="10" t="e">
        <f t="shared" si="119"/>
        <v>#N/A</v>
      </c>
      <c r="DZ78" s="10" t="e">
        <f t="shared" si="120"/>
        <v>#N/A</v>
      </c>
      <c r="EA78" s="10" t="e">
        <f t="shared" si="121"/>
        <v>#N/A</v>
      </c>
      <c r="EB78" s="10" t="e">
        <f t="shared" si="122"/>
        <v>#N/A</v>
      </c>
      <c r="EC78" s="10" t="e">
        <f t="shared" si="123"/>
        <v>#N/A</v>
      </c>
      <c r="ED78" s="10" t="e">
        <f t="shared" si="124"/>
        <v>#N/A</v>
      </c>
      <c r="EE78" s="10" t="e">
        <f t="shared" si="125"/>
        <v>#N/A</v>
      </c>
      <c r="EF78" s="10" t="e">
        <f t="shared" si="126"/>
        <v>#N/A</v>
      </c>
      <c r="EG78" s="10" t="e">
        <f t="shared" si="127"/>
        <v>#N/A</v>
      </c>
      <c r="EH78" s="10" t="e">
        <f t="shared" si="128"/>
        <v>#N/A</v>
      </c>
      <c r="EI78" s="10" t="e">
        <f t="shared" si="129"/>
        <v>#N/A</v>
      </c>
      <c r="EJ78" s="10" t="e">
        <f t="shared" si="130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 t="shared" si="66"/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 t="str">
        <f>IF(ISBLANK(Výsledky!$FG$3),"-",SUM(AF79,AH79,AM79,AP79,AR79,AX79))</f>
        <v>-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/>
      </c>
      <c r="AC79" s="92" t="str">
        <f>IF(ISBLANK(Výsledky!$EL$3),"",Výsledky!EL35)</f>
        <v/>
      </c>
      <c r="AD79" s="92" t="str">
        <f>IF(ISBLANK(Výsledky!$ES$3),"",Výsledky!ES35)</f>
        <v/>
      </c>
      <c r="AE79" s="92" t="str">
        <f>IF(ISBLANK(Výsledky!$EZ$3),"",Výsledky!EZ35)</f>
        <v/>
      </c>
      <c r="AF79" s="92" t="str">
        <f>IF(ISBLANK(Výsledky!$FG$3),"",Výsledky!FG35)</f>
        <v/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7"/>
        <v>75</v>
      </c>
      <c r="BZ79" s="10">
        <f t="shared" si="68"/>
        <v>61</v>
      </c>
      <c r="CA79" s="10">
        <f t="shared" si="69"/>
        <v>63</v>
      </c>
      <c r="CB79" s="10">
        <f t="shared" si="70"/>
        <v>54</v>
      </c>
      <c r="CC79" s="10">
        <f t="shared" si="71"/>
        <v>54</v>
      </c>
      <c r="CD79" s="10">
        <f t="shared" si="72"/>
        <v>38</v>
      </c>
      <c r="CE79" s="10">
        <f t="shared" si="73"/>
        <v>38</v>
      </c>
      <c r="CF79" s="10">
        <f t="shared" si="74"/>
        <v>32</v>
      </c>
      <c r="CG79" s="10" t="e">
        <f t="shared" si="75"/>
        <v>#N/A</v>
      </c>
      <c r="CH79" s="10" t="e">
        <f t="shared" si="76"/>
        <v>#N/A</v>
      </c>
      <c r="CI79" s="10" t="e">
        <f t="shared" si="77"/>
        <v>#N/A</v>
      </c>
      <c r="CJ79" s="10" t="e">
        <f t="shared" si="78"/>
        <v>#N/A</v>
      </c>
      <c r="CK79" s="10" t="e">
        <f t="shared" si="79"/>
        <v>#N/A</v>
      </c>
      <c r="CL79" s="10" t="e">
        <f t="shared" si="80"/>
        <v>#N/A</v>
      </c>
      <c r="CM79" s="10" t="e">
        <f t="shared" si="81"/>
        <v>#N/A</v>
      </c>
      <c r="CN79" s="10" t="e">
        <f t="shared" si="82"/>
        <v>#N/A</v>
      </c>
      <c r="CO79" s="10" t="e">
        <f t="shared" si="83"/>
        <v>#N/A</v>
      </c>
      <c r="CP79" s="10" t="e">
        <f t="shared" si="84"/>
        <v>#N/A</v>
      </c>
      <c r="CQ79" s="10" t="e">
        <f t="shared" si="85"/>
        <v>#N/A</v>
      </c>
      <c r="CR79" s="10" t="e">
        <f t="shared" si="86"/>
        <v>#N/A</v>
      </c>
      <c r="CS79" s="10" t="e">
        <f t="shared" si="87"/>
        <v>#N/A</v>
      </c>
      <c r="CT79" s="10" t="e">
        <f t="shared" si="88"/>
        <v>#N/A</v>
      </c>
      <c r="CU79" s="10" t="e">
        <f t="shared" si="89"/>
        <v>#N/A</v>
      </c>
      <c r="CV79" s="10" t="e">
        <f t="shared" si="90"/>
        <v>#N/A</v>
      </c>
      <c r="CW79" s="10" t="e">
        <f t="shared" si="91"/>
        <v>#N/A</v>
      </c>
      <c r="CX79" s="10" t="e">
        <f t="shared" si="92"/>
        <v>#N/A</v>
      </c>
      <c r="CY79" s="10" t="e">
        <f t="shared" si="93"/>
        <v>#N/A</v>
      </c>
      <c r="CZ79" s="10" t="e">
        <f t="shared" si="94"/>
        <v>#N/A</v>
      </c>
      <c r="DA79" s="10" t="e">
        <f t="shared" si="95"/>
        <v>#N/A</v>
      </c>
      <c r="DB79" s="10" t="e">
        <f t="shared" si="96"/>
        <v>#N/A</v>
      </c>
      <c r="DC79" s="10" t="e">
        <f t="shared" si="97"/>
        <v>#N/A</v>
      </c>
      <c r="DD79" s="10" t="e">
        <f t="shared" si="98"/>
        <v>#N/A</v>
      </c>
      <c r="DE79" s="10" t="e">
        <f t="shared" si="99"/>
        <v>#N/A</v>
      </c>
      <c r="DF79" s="10" t="e">
        <f t="shared" si="100"/>
        <v>#N/A</v>
      </c>
      <c r="DG79" s="10" t="e">
        <f t="shared" si="101"/>
        <v>#N/A</v>
      </c>
      <c r="DH79" s="10" t="e">
        <f t="shared" si="102"/>
        <v>#N/A</v>
      </c>
      <c r="DI79" s="10" t="e">
        <f t="shared" si="103"/>
        <v>#N/A</v>
      </c>
      <c r="DJ79" s="10" t="e">
        <f t="shared" si="104"/>
        <v>#N/A</v>
      </c>
      <c r="DK79" s="10" t="e">
        <f t="shared" si="105"/>
        <v>#N/A</v>
      </c>
      <c r="DL79" s="10" t="e">
        <f t="shared" si="106"/>
        <v>#N/A</v>
      </c>
      <c r="DM79" s="10" t="e">
        <f t="shared" si="107"/>
        <v>#N/A</v>
      </c>
      <c r="DN79" s="10" t="e">
        <f t="shared" si="108"/>
        <v>#N/A</v>
      </c>
      <c r="DO79" s="10" t="e">
        <f t="shared" si="109"/>
        <v>#N/A</v>
      </c>
      <c r="DP79" s="10" t="e">
        <f t="shared" si="110"/>
        <v>#N/A</v>
      </c>
      <c r="DQ79" s="10" t="e">
        <f t="shared" si="111"/>
        <v>#N/A</v>
      </c>
      <c r="DR79" s="10" t="e">
        <f t="shared" si="112"/>
        <v>#N/A</v>
      </c>
      <c r="DS79" s="10" t="e">
        <f t="shared" si="113"/>
        <v>#N/A</v>
      </c>
      <c r="DT79" s="10" t="e">
        <f t="shared" si="114"/>
        <v>#N/A</v>
      </c>
      <c r="DU79" s="10" t="e">
        <f t="shared" si="115"/>
        <v>#N/A</v>
      </c>
      <c r="DV79" s="10" t="e">
        <f t="shared" si="116"/>
        <v>#N/A</v>
      </c>
      <c r="DW79" s="10" t="e">
        <f t="shared" si="117"/>
        <v>#N/A</v>
      </c>
      <c r="DX79" s="10" t="e">
        <f t="shared" si="118"/>
        <v>#N/A</v>
      </c>
      <c r="DY79" s="10" t="e">
        <f t="shared" si="119"/>
        <v>#N/A</v>
      </c>
      <c r="DZ79" s="10" t="e">
        <f t="shared" si="120"/>
        <v>#N/A</v>
      </c>
      <c r="EA79" s="10" t="e">
        <f t="shared" si="121"/>
        <v>#N/A</v>
      </c>
      <c r="EB79" s="10" t="e">
        <f t="shared" si="122"/>
        <v>#N/A</v>
      </c>
      <c r="EC79" s="10" t="e">
        <f t="shared" si="123"/>
        <v>#N/A</v>
      </c>
      <c r="ED79" s="10" t="e">
        <f t="shared" si="124"/>
        <v>#N/A</v>
      </c>
      <c r="EE79" s="10" t="e">
        <f t="shared" si="125"/>
        <v>#N/A</v>
      </c>
      <c r="EF79" s="10" t="e">
        <f t="shared" si="126"/>
        <v>#N/A</v>
      </c>
      <c r="EG79" s="10" t="e">
        <f t="shared" si="127"/>
        <v>#N/A</v>
      </c>
      <c r="EH79" s="10" t="e">
        <f t="shared" si="128"/>
        <v>#N/A</v>
      </c>
      <c r="EI79" s="10" t="e">
        <f t="shared" si="129"/>
        <v>#N/A</v>
      </c>
      <c r="EJ79" s="10" t="e">
        <f t="shared" si="130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 t="shared" si="66"/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 t="str">
        <f>IF(ISBLANK(Výsledky!$FG$3),"-",SUM(AF80,AH80,AM80,AP80,AR80,AX80))</f>
        <v>-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/>
      </c>
      <c r="AC80" s="92" t="str">
        <f>IF(ISBLANK(Výsledky!$EL$3),"",Výsledky!EL57)</f>
        <v/>
      </c>
      <c r="AD80" s="92" t="str">
        <f>IF(ISBLANK(Výsledky!$ES$3),"",Výsledky!ES57)</f>
        <v/>
      </c>
      <c r="AE80" s="92" t="str">
        <f>IF(ISBLANK(Výsledky!$EZ$3),"",Výsledky!EZ57)</f>
        <v/>
      </c>
      <c r="AF80" s="92" t="str">
        <f>IF(ISBLANK(Výsledky!$FG$3),"",Výsledky!FG57)</f>
        <v/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7"/>
        <v>22</v>
      </c>
      <c r="BZ80" s="10">
        <f t="shared" si="68"/>
        <v>30</v>
      </c>
      <c r="CA80" s="10">
        <f t="shared" si="69"/>
        <v>33</v>
      </c>
      <c r="CB80" s="10">
        <f t="shared" si="70"/>
        <v>32</v>
      </c>
      <c r="CC80" s="10">
        <f t="shared" si="71"/>
        <v>48</v>
      </c>
      <c r="CD80" s="10">
        <f t="shared" si="72"/>
        <v>41</v>
      </c>
      <c r="CE80" s="10">
        <f t="shared" si="73"/>
        <v>41</v>
      </c>
      <c r="CF80" s="10">
        <f t="shared" si="74"/>
        <v>43</v>
      </c>
      <c r="CG80" s="10" t="e">
        <f t="shared" si="75"/>
        <v>#N/A</v>
      </c>
      <c r="CH80" s="10" t="e">
        <f t="shared" si="76"/>
        <v>#N/A</v>
      </c>
      <c r="CI80" s="10" t="e">
        <f t="shared" si="77"/>
        <v>#N/A</v>
      </c>
      <c r="CJ80" s="10" t="e">
        <f t="shared" si="78"/>
        <v>#N/A</v>
      </c>
      <c r="CK80" s="10" t="e">
        <f t="shared" si="79"/>
        <v>#N/A</v>
      </c>
      <c r="CL80" s="10" t="e">
        <f t="shared" si="80"/>
        <v>#N/A</v>
      </c>
      <c r="CM80" s="10" t="e">
        <f t="shared" si="81"/>
        <v>#N/A</v>
      </c>
      <c r="CN80" s="10" t="e">
        <f t="shared" si="82"/>
        <v>#N/A</v>
      </c>
      <c r="CO80" s="10" t="e">
        <f t="shared" si="83"/>
        <v>#N/A</v>
      </c>
      <c r="CP80" s="10" t="e">
        <f t="shared" si="84"/>
        <v>#N/A</v>
      </c>
      <c r="CQ80" s="10" t="e">
        <f t="shared" si="85"/>
        <v>#N/A</v>
      </c>
      <c r="CR80" s="10" t="e">
        <f t="shared" si="86"/>
        <v>#N/A</v>
      </c>
      <c r="CS80" s="10" t="e">
        <f t="shared" si="87"/>
        <v>#N/A</v>
      </c>
      <c r="CT80" s="10" t="e">
        <f t="shared" si="88"/>
        <v>#N/A</v>
      </c>
      <c r="CU80" s="10" t="e">
        <f t="shared" si="89"/>
        <v>#N/A</v>
      </c>
      <c r="CV80" s="10" t="e">
        <f t="shared" si="90"/>
        <v>#N/A</v>
      </c>
      <c r="CW80" s="10" t="e">
        <f t="shared" si="91"/>
        <v>#N/A</v>
      </c>
      <c r="CX80" s="10" t="e">
        <f t="shared" si="92"/>
        <v>#N/A</v>
      </c>
      <c r="CY80" s="10" t="e">
        <f t="shared" si="93"/>
        <v>#N/A</v>
      </c>
      <c r="CZ80" s="10" t="e">
        <f t="shared" si="94"/>
        <v>#N/A</v>
      </c>
      <c r="DA80" s="10" t="e">
        <f t="shared" si="95"/>
        <v>#N/A</v>
      </c>
      <c r="DB80" s="10" t="e">
        <f t="shared" si="96"/>
        <v>#N/A</v>
      </c>
      <c r="DC80" s="10" t="e">
        <f t="shared" si="97"/>
        <v>#N/A</v>
      </c>
      <c r="DD80" s="10" t="e">
        <f t="shared" si="98"/>
        <v>#N/A</v>
      </c>
      <c r="DE80" s="10" t="e">
        <f t="shared" si="99"/>
        <v>#N/A</v>
      </c>
      <c r="DF80" s="10" t="e">
        <f t="shared" si="100"/>
        <v>#N/A</v>
      </c>
      <c r="DG80" s="10" t="e">
        <f t="shared" si="101"/>
        <v>#N/A</v>
      </c>
      <c r="DH80" s="10" t="e">
        <f t="shared" si="102"/>
        <v>#N/A</v>
      </c>
      <c r="DI80" s="10" t="e">
        <f t="shared" si="103"/>
        <v>#N/A</v>
      </c>
      <c r="DJ80" s="10" t="e">
        <f t="shared" si="104"/>
        <v>#N/A</v>
      </c>
      <c r="DK80" s="10" t="e">
        <f t="shared" si="105"/>
        <v>#N/A</v>
      </c>
      <c r="DL80" s="10" t="e">
        <f t="shared" si="106"/>
        <v>#N/A</v>
      </c>
      <c r="DM80" s="10" t="e">
        <f t="shared" si="107"/>
        <v>#N/A</v>
      </c>
      <c r="DN80" s="10" t="e">
        <f t="shared" si="108"/>
        <v>#N/A</v>
      </c>
      <c r="DO80" s="10" t="e">
        <f t="shared" si="109"/>
        <v>#N/A</v>
      </c>
      <c r="DP80" s="10" t="e">
        <f t="shared" si="110"/>
        <v>#N/A</v>
      </c>
      <c r="DQ80" s="10" t="e">
        <f t="shared" si="111"/>
        <v>#N/A</v>
      </c>
      <c r="DR80" s="10" t="e">
        <f t="shared" si="112"/>
        <v>#N/A</v>
      </c>
      <c r="DS80" s="10" t="e">
        <f t="shared" si="113"/>
        <v>#N/A</v>
      </c>
      <c r="DT80" s="10" t="e">
        <f t="shared" si="114"/>
        <v>#N/A</v>
      </c>
      <c r="DU80" s="10" t="e">
        <f t="shared" si="115"/>
        <v>#N/A</v>
      </c>
      <c r="DV80" s="10" t="e">
        <f t="shared" si="116"/>
        <v>#N/A</v>
      </c>
      <c r="DW80" s="10" t="e">
        <f t="shared" si="117"/>
        <v>#N/A</v>
      </c>
      <c r="DX80" s="10" t="e">
        <f t="shared" si="118"/>
        <v>#N/A</v>
      </c>
      <c r="DY80" s="10" t="e">
        <f t="shared" si="119"/>
        <v>#N/A</v>
      </c>
      <c r="DZ80" s="10" t="e">
        <f t="shared" si="120"/>
        <v>#N/A</v>
      </c>
      <c r="EA80" s="10" t="e">
        <f t="shared" si="121"/>
        <v>#N/A</v>
      </c>
      <c r="EB80" s="10" t="e">
        <f t="shared" si="122"/>
        <v>#N/A</v>
      </c>
      <c r="EC80" s="10" t="e">
        <f t="shared" si="123"/>
        <v>#N/A</v>
      </c>
      <c r="ED80" s="10" t="e">
        <f t="shared" si="124"/>
        <v>#N/A</v>
      </c>
      <c r="EE80" s="10" t="e">
        <f t="shared" si="125"/>
        <v>#N/A</v>
      </c>
      <c r="EF80" s="10" t="e">
        <f t="shared" si="126"/>
        <v>#N/A</v>
      </c>
      <c r="EG80" s="10" t="e">
        <f t="shared" si="127"/>
        <v>#N/A</v>
      </c>
      <c r="EH80" s="10" t="e">
        <f t="shared" si="128"/>
        <v>#N/A</v>
      </c>
      <c r="EI80" s="10" t="e">
        <f t="shared" si="129"/>
        <v>#N/A</v>
      </c>
      <c r="EJ80" s="10" t="e">
        <f t="shared" si="130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 t="shared" si="66"/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 t="str">
        <f>IF(ISBLANK(Výsledky!$FG$3),"-",SUM(AF81,AH81,AM81,AP81,AR81,AX81))</f>
        <v>-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/>
      </c>
      <c r="AC81" s="98" t="str">
        <f>IF(ISBLANK(Výsledky!$EL$3),"",Výsledky!EL71)</f>
        <v/>
      </c>
      <c r="AD81" s="98" t="str">
        <f>IF(ISBLANK(Výsledky!$ES$3),"",Výsledky!ES71)</f>
        <v/>
      </c>
      <c r="AE81" s="98" t="str">
        <f>IF(ISBLANK(Výsledky!$EZ$3),"",Výsledky!EZ71)</f>
        <v/>
      </c>
      <c r="AF81" s="98" t="str">
        <f>IF(ISBLANK(Výsledky!$FG$3),"",Výsledky!FG71)</f>
        <v/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7"/>
        <v>16</v>
      </c>
      <c r="BZ81" s="10">
        <f t="shared" si="68"/>
        <v>17</v>
      </c>
      <c r="CA81" s="10">
        <f t="shared" si="69"/>
        <v>9</v>
      </c>
      <c r="CB81" s="10">
        <f t="shared" si="70"/>
        <v>7</v>
      </c>
      <c r="CC81" s="10">
        <f t="shared" si="71"/>
        <v>12</v>
      </c>
      <c r="CD81" s="10">
        <f t="shared" si="72"/>
        <v>18</v>
      </c>
      <c r="CE81" s="10">
        <f t="shared" si="73"/>
        <v>19</v>
      </c>
      <c r="CF81" s="10">
        <f t="shared" si="74"/>
        <v>22</v>
      </c>
      <c r="CG81" s="10" t="e">
        <f t="shared" si="75"/>
        <v>#N/A</v>
      </c>
      <c r="CH81" s="10" t="e">
        <f t="shared" si="76"/>
        <v>#N/A</v>
      </c>
      <c r="CI81" s="10" t="e">
        <f t="shared" si="77"/>
        <v>#N/A</v>
      </c>
      <c r="CJ81" s="10" t="e">
        <f t="shared" si="78"/>
        <v>#N/A</v>
      </c>
      <c r="CK81" s="10" t="e">
        <f t="shared" si="79"/>
        <v>#N/A</v>
      </c>
      <c r="CL81" s="10" t="e">
        <f t="shared" si="80"/>
        <v>#N/A</v>
      </c>
      <c r="CM81" s="10" t="e">
        <f t="shared" si="81"/>
        <v>#N/A</v>
      </c>
      <c r="CN81" s="10" t="e">
        <f t="shared" si="82"/>
        <v>#N/A</v>
      </c>
      <c r="CO81" s="10" t="e">
        <f t="shared" si="83"/>
        <v>#N/A</v>
      </c>
      <c r="CP81" s="10" t="e">
        <f t="shared" si="84"/>
        <v>#N/A</v>
      </c>
      <c r="CQ81" s="10" t="e">
        <f t="shared" si="85"/>
        <v>#N/A</v>
      </c>
      <c r="CR81" s="10" t="e">
        <f t="shared" si="86"/>
        <v>#N/A</v>
      </c>
      <c r="CS81" s="10" t="e">
        <f t="shared" si="87"/>
        <v>#N/A</v>
      </c>
      <c r="CT81" s="10" t="e">
        <f t="shared" si="88"/>
        <v>#N/A</v>
      </c>
      <c r="CU81" s="10" t="e">
        <f t="shared" si="89"/>
        <v>#N/A</v>
      </c>
      <c r="CV81" s="10" t="e">
        <f t="shared" si="90"/>
        <v>#N/A</v>
      </c>
      <c r="CW81" s="10" t="e">
        <f t="shared" si="91"/>
        <v>#N/A</v>
      </c>
      <c r="CX81" s="10" t="e">
        <f t="shared" si="92"/>
        <v>#N/A</v>
      </c>
      <c r="CY81" s="10" t="e">
        <f t="shared" si="93"/>
        <v>#N/A</v>
      </c>
      <c r="CZ81" s="10" t="e">
        <f t="shared" si="94"/>
        <v>#N/A</v>
      </c>
      <c r="DA81" s="10" t="e">
        <f t="shared" si="95"/>
        <v>#N/A</v>
      </c>
      <c r="DB81" s="10" t="e">
        <f t="shared" si="96"/>
        <v>#N/A</v>
      </c>
      <c r="DC81" s="10" t="e">
        <f t="shared" si="97"/>
        <v>#N/A</v>
      </c>
      <c r="DD81" s="10" t="e">
        <f t="shared" si="98"/>
        <v>#N/A</v>
      </c>
      <c r="DE81" s="10" t="e">
        <f t="shared" si="99"/>
        <v>#N/A</v>
      </c>
      <c r="DF81" s="10" t="e">
        <f t="shared" si="100"/>
        <v>#N/A</v>
      </c>
      <c r="DG81" s="10" t="e">
        <f t="shared" si="101"/>
        <v>#N/A</v>
      </c>
      <c r="DH81" s="10" t="e">
        <f t="shared" si="102"/>
        <v>#N/A</v>
      </c>
      <c r="DI81" s="10" t="e">
        <f t="shared" si="103"/>
        <v>#N/A</v>
      </c>
      <c r="DJ81" s="10" t="e">
        <f t="shared" si="104"/>
        <v>#N/A</v>
      </c>
      <c r="DK81" s="10" t="e">
        <f t="shared" si="105"/>
        <v>#N/A</v>
      </c>
      <c r="DL81" s="10" t="e">
        <f t="shared" si="106"/>
        <v>#N/A</v>
      </c>
      <c r="DM81" s="10" t="e">
        <f t="shared" si="107"/>
        <v>#N/A</v>
      </c>
      <c r="DN81" s="10" t="e">
        <f t="shared" si="108"/>
        <v>#N/A</v>
      </c>
      <c r="DO81" s="10" t="e">
        <f t="shared" si="109"/>
        <v>#N/A</v>
      </c>
      <c r="DP81" s="10" t="e">
        <f t="shared" si="110"/>
        <v>#N/A</v>
      </c>
      <c r="DQ81" s="10" t="e">
        <f t="shared" si="111"/>
        <v>#N/A</v>
      </c>
      <c r="DR81" s="10" t="e">
        <f t="shared" si="112"/>
        <v>#N/A</v>
      </c>
      <c r="DS81" s="10" t="e">
        <f t="shared" si="113"/>
        <v>#N/A</v>
      </c>
      <c r="DT81" s="10" t="e">
        <f t="shared" si="114"/>
        <v>#N/A</v>
      </c>
      <c r="DU81" s="10" t="e">
        <f t="shared" si="115"/>
        <v>#N/A</v>
      </c>
      <c r="DV81" s="10" t="e">
        <f t="shared" si="116"/>
        <v>#N/A</v>
      </c>
      <c r="DW81" s="10" t="e">
        <f t="shared" si="117"/>
        <v>#N/A</v>
      </c>
      <c r="DX81" s="10" t="e">
        <f t="shared" si="118"/>
        <v>#N/A</v>
      </c>
      <c r="DY81" s="10" t="e">
        <f t="shared" si="119"/>
        <v>#N/A</v>
      </c>
      <c r="DZ81" s="10" t="e">
        <f t="shared" si="120"/>
        <v>#N/A</v>
      </c>
      <c r="EA81" s="10" t="e">
        <f t="shared" si="121"/>
        <v>#N/A</v>
      </c>
      <c r="EB81" s="10" t="e">
        <f t="shared" si="122"/>
        <v>#N/A</v>
      </c>
      <c r="EC81" s="10" t="e">
        <f t="shared" si="123"/>
        <v>#N/A</v>
      </c>
      <c r="ED81" s="10" t="e">
        <f t="shared" si="124"/>
        <v>#N/A</v>
      </c>
      <c r="EE81" s="10" t="e">
        <f t="shared" si="125"/>
        <v>#N/A</v>
      </c>
      <c r="EF81" s="10" t="e">
        <f t="shared" si="126"/>
        <v>#N/A</v>
      </c>
      <c r="EG81" s="10" t="e">
        <f t="shared" si="127"/>
        <v>#N/A</v>
      </c>
      <c r="EH81" s="10" t="e">
        <f t="shared" si="128"/>
        <v>#N/A</v>
      </c>
      <c r="EI81" s="10" t="e">
        <f t="shared" si="129"/>
        <v>#N/A</v>
      </c>
      <c r="EJ81" s="10" t="e">
        <f t="shared" si="130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312</v>
      </c>
      <c r="C83" s="346"/>
      <c r="D83" s="347"/>
      <c r="E83" s="3"/>
      <c r="F83" s="3"/>
      <c r="G83" s="3"/>
      <c r="H83" s="3"/>
      <c r="I83" s="3"/>
      <c r="J83" s="225" t="s">
        <v>241</v>
      </c>
      <c r="K83" s="225" t="s">
        <v>241</v>
      </c>
      <c r="L83" s="225" t="s">
        <v>241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31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313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241</v>
      </c>
      <c r="P84" s="225" t="s">
        <v>241</v>
      </c>
      <c r="Q84" s="10" t="s">
        <v>2</v>
      </c>
      <c r="BV84" s="3">
        <v>2</v>
      </c>
      <c r="BX84" s="16" t="str">
        <f t="shared" si="131"/>
        <v>Pedro8</v>
      </c>
      <c r="BY84" s="10">
        <f t="shared" ref="BY84:BY92" si="132">VLOOKUP(BX84,$BX$3:$EJ$81,2,FALSE)</f>
        <v>25</v>
      </c>
      <c r="BZ84" s="10">
        <f t="shared" ref="BZ84:BZ92" si="133">VLOOKUP(BX84,$BX$3:$EJ$81,3,FALSE)</f>
        <v>23</v>
      </c>
      <c r="CA84" s="10">
        <f t="shared" ref="CA84:CA92" si="134">VLOOKUP(BX84,$BX$3:$EJ$81,4,FALSE)</f>
        <v>21</v>
      </c>
      <c r="CB84" s="10">
        <f t="shared" ref="CB84:CB92" si="135">VLOOKUP(BX84,$BX$3:$EJ$81,5,FALSE)</f>
        <v>18</v>
      </c>
      <c r="CC84" s="10">
        <f t="shared" ref="CC84:CC92" si="136">VLOOKUP(BX84,$BX$3:$EJ$81,6,FALSE)</f>
        <v>19</v>
      </c>
      <c r="CD84" s="10">
        <f t="shared" ref="CD84:CD92" si="137">VLOOKUP(BX84,$BX$3:$EJ$81,7,FALSE)</f>
        <v>9</v>
      </c>
      <c r="CE84" s="10">
        <f t="shared" ref="CE84:CE92" si="138">VLOOKUP(BX84,$BX$3:$EJ$81,8,FALSE)</f>
        <v>11</v>
      </c>
      <c r="CF84" s="10">
        <f t="shared" ref="CF84:CF92" si="139">VLOOKUP(BX84,$BX$3:$EJ$81,9,FALSE)</f>
        <v>13</v>
      </c>
      <c r="CG84" s="10" t="e">
        <f t="shared" ref="CG84:CG92" si="140">VLOOKUP(BX84,$BX$3:$EJ$81,10,FALSE)</f>
        <v>#N/A</v>
      </c>
      <c r="CH84" s="10" t="e">
        <f t="shared" ref="CH84:CH92" si="141">VLOOKUP(BX84,$BX$3:$EJ$81,11,FALSE)</f>
        <v>#N/A</v>
      </c>
      <c r="CI84" s="10" t="e">
        <f t="shared" ref="CI84:CI92" si="142">VLOOKUP(BX84,$BX$3:$EJ$81,12,FALSE)</f>
        <v>#N/A</v>
      </c>
      <c r="CJ84" s="10" t="e">
        <f t="shared" ref="CJ84:CJ92" si="143">VLOOKUP(BX84,$BX$3:$EJ$81,13,FALSE)</f>
        <v>#N/A</v>
      </c>
      <c r="CK84" s="10" t="e">
        <f t="shared" ref="CK84:CK92" si="144">VLOOKUP(BX84,$BX$3:$EJ$81,14,FALSE)</f>
        <v>#N/A</v>
      </c>
      <c r="CL84" s="10" t="e">
        <f t="shared" ref="CL84:CL92" si="145">VLOOKUP(BX84,$BX$3:$EJ$81,15,FALSE)</f>
        <v>#N/A</v>
      </c>
      <c r="CM84" s="10" t="e">
        <f t="shared" ref="CM84:CM92" si="146">VLOOKUP(BX84,$BX$3:$EJ$81,16,FALSE)</f>
        <v>#N/A</v>
      </c>
      <c r="CN84" s="10" t="e">
        <f t="shared" ref="CN84:CN92" si="147">VLOOKUP(BX84,$BX$3:$EJ$81,17,FALSE)</f>
        <v>#N/A</v>
      </c>
      <c r="CO84" s="10" t="e">
        <f t="shared" ref="CO84:CO92" si="148">VLOOKUP(BX84,$BX$3:$EJ$81,18,FALSE)</f>
        <v>#N/A</v>
      </c>
      <c r="CP84" s="10" t="e">
        <f t="shared" ref="CP84:CP92" si="149">VLOOKUP(BX84,$BX$3:$EJ$81,19,FALSE)</f>
        <v>#N/A</v>
      </c>
      <c r="CQ84" s="10" t="e">
        <f t="shared" ref="CQ84:CQ92" si="150">VLOOKUP(BX84,$BX$3:$EJ$81,20,FALSE)</f>
        <v>#N/A</v>
      </c>
      <c r="CR84" s="10" t="e">
        <f t="shared" ref="CR84:CR92" si="151">VLOOKUP(BX84,$BX$3:$EJ$81,21,FALSE)</f>
        <v>#N/A</v>
      </c>
      <c r="CS84" s="10" t="e">
        <f t="shared" ref="CS84:CS92" si="152">VLOOKUP(BX84,$BX$3:$EJ$81,22,FALSE)</f>
        <v>#N/A</v>
      </c>
      <c r="CT84" s="10" t="e">
        <f t="shared" ref="CT84:CT92" si="153">VLOOKUP(BX84,$BX$3:$EJ$81,23,FALSE)</f>
        <v>#N/A</v>
      </c>
      <c r="CU84" s="10" t="e">
        <f t="shared" ref="CU84:CU92" si="154">VLOOKUP(BX84,$BX$3:$EJ$81,24,FALSE)</f>
        <v>#N/A</v>
      </c>
      <c r="CV84" s="10" t="e">
        <f t="shared" ref="CV84:CV92" si="155">VLOOKUP(BX84,$BX$3:$EJ$81,25,FALSE)</f>
        <v>#N/A</v>
      </c>
      <c r="CW84" s="10" t="e">
        <f t="shared" ref="CW84:CW92" si="156">VLOOKUP(BX84,$BX$3:$EJ$81,26,FALSE)</f>
        <v>#N/A</v>
      </c>
      <c r="CX84" s="10" t="e">
        <f t="shared" ref="CX84:CX92" si="157">VLOOKUP(BX84,$BX$3:$EJ$81,27,FALSE)</f>
        <v>#N/A</v>
      </c>
      <c r="CY84" s="10" t="e">
        <f t="shared" ref="CY84:CY92" si="158">VLOOKUP(BX84,$BX$3:$EJ$81,28,FALSE)</f>
        <v>#N/A</v>
      </c>
      <c r="CZ84" s="10" t="e">
        <f t="shared" ref="CZ84:CZ92" si="159">VLOOKUP(BX84,$BX$3:$EJ$81,29,FALSE)</f>
        <v>#N/A</v>
      </c>
      <c r="DA84" s="10" t="e">
        <f t="shared" ref="DA84:DA92" si="160">VLOOKUP(BX84,$BX$3:$EJ$81,30,FALSE)</f>
        <v>#N/A</v>
      </c>
      <c r="DB84" s="10" t="e">
        <f t="shared" ref="DB84:DB92" si="161">VLOOKUP(BX84,$BX$3:$EJ$81,31,FALSE)</f>
        <v>#N/A</v>
      </c>
      <c r="DC84" s="10" t="e">
        <f t="shared" ref="DC84:DC92" si="162">VLOOKUP(BX84,$BX$3:$EJ$81,32,FALSE)</f>
        <v>#N/A</v>
      </c>
      <c r="DD84" s="10" t="e">
        <f t="shared" ref="DD84:DD92" si="163">VLOOKUP(BX84,$BX$3:$EJ$81,33,FALSE)</f>
        <v>#N/A</v>
      </c>
      <c r="DE84" s="10" t="e">
        <f t="shared" ref="DE84:DE92" si="164">VLOOKUP(BX84,$BX$3:$EJ$81,34,FALSE)</f>
        <v>#N/A</v>
      </c>
      <c r="DF84" s="10" t="e">
        <f t="shared" ref="DF84:DF92" si="165">VLOOKUP(BX84,$BX$3:$EJ$81,35,FALSE)</f>
        <v>#N/A</v>
      </c>
      <c r="DG84" s="10" t="e">
        <f t="shared" ref="DG84:DG92" si="166">VLOOKUP(BX84,$BX$3:$EJ$81,36,FALSE)</f>
        <v>#N/A</v>
      </c>
      <c r="DH84" s="10" t="e">
        <f t="shared" ref="DH84:DH92" si="167">VLOOKUP(BX84,$BX$3:$EJ$81,37,FALSE)</f>
        <v>#N/A</v>
      </c>
      <c r="DI84" s="10" t="e">
        <f t="shared" ref="DI84:DI92" si="168">VLOOKUP(BX84,$BX$3:$EJ$81,38,FALSE)</f>
        <v>#N/A</v>
      </c>
      <c r="DJ84" s="10" t="e">
        <f t="shared" ref="DJ84:DJ92" si="169">VLOOKUP(BX84,$BX$3:$EJ$81,39,FALSE)</f>
        <v>#N/A</v>
      </c>
      <c r="DK84" s="10" t="e">
        <f t="shared" ref="DK84:DK92" si="170">VLOOKUP(BX84,$BX$3:$EJ$81,40,FALSE)</f>
        <v>#N/A</v>
      </c>
      <c r="DL84" s="10" t="e">
        <f t="shared" ref="DL84:DL92" si="171">VLOOKUP(BX84,$BX$3:$EJ$81,41,FALSE)</f>
        <v>#N/A</v>
      </c>
      <c r="DM84" s="10" t="e">
        <f t="shared" ref="DM84:DM92" si="172">VLOOKUP(BX84,$BX$3:$EJ$81,42,FALSE)</f>
        <v>#N/A</v>
      </c>
      <c r="DN84" s="10" t="e">
        <f t="shared" ref="DN84:DN92" si="173">VLOOKUP(BX84,$BX$3:$EJ$81,43,FALSE)</f>
        <v>#N/A</v>
      </c>
      <c r="DO84" s="10" t="e">
        <f t="shared" ref="DO84:DO92" si="174">VLOOKUP(BX84,$BX$3:$EJ$81,44,FALSE)</f>
        <v>#N/A</v>
      </c>
      <c r="DP84" s="10" t="e">
        <f t="shared" ref="DP84:DP92" si="175">VLOOKUP(BX84,$BX$3:$EJ$81,45,FALSE)</f>
        <v>#N/A</v>
      </c>
      <c r="DQ84" s="10" t="e">
        <f t="shared" ref="DQ84:DQ92" si="176">VLOOKUP(BX84,$BX$3:$EJ$81,46,FALSE)</f>
        <v>#N/A</v>
      </c>
      <c r="DR84" s="10" t="e">
        <f t="shared" ref="DR84:DR92" si="177">VLOOKUP(BX84,$BX$3:$EJ$81,47,FALSE)</f>
        <v>#N/A</v>
      </c>
      <c r="DS84" s="10" t="e">
        <f t="shared" ref="DS84:DS92" si="178">VLOOKUP(BX84,$BX$3:$EJ$81,48,FALSE)</f>
        <v>#N/A</v>
      </c>
      <c r="DT84" s="10" t="e">
        <f t="shared" ref="DT84:DT92" si="179">VLOOKUP(BX84,$BX$3:$EJ$81,49,FALSE)</f>
        <v>#N/A</v>
      </c>
      <c r="DU84" s="10" t="e">
        <f t="shared" ref="DU84:DU92" si="180">VLOOKUP(BX84,$BX$3:$EJ$81,50,FALSE)</f>
        <v>#N/A</v>
      </c>
      <c r="DV84" s="10" t="e">
        <f t="shared" ref="DV84:DV92" si="181">VLOOKUP(BX84,$BX$3:$EJ$81,51,FALSE)</f>
        <v>#N/A</v>
      </c>
      <c r="DW84" s="10" t="e">
        <f t="shared" ref="DW84:DW92" si="182">VLOOKUP(BX84,$BX$3:$EJ$81,52,FALSE)</f>
        <v>#N/A</v>
      </c>
      <c r="DX84" s="10" t="e">
        <f t="shared" ref="DX84:DX92" si="183">VLOOKUP(BX84,$BX$3:$EJ$81,53,FALSE)</f>
        <v>#N/A</v>
      </c>
      <c r="DY84" s="10" t="e">
        <f t="shared" ref="DY84:DY92" si="184">VLOOKUP(BX84,$BX$3:$EJ$81,54,FALSE)</f>
        <v>#N/A</v>
      </c>
      <c r="DZ84" s="10" t="e">
        <f t="shared" ref="DZ84:DZ92" si="185">VLOOKUP(BX84,$BX$3:$EJ$81,55,FALSE)</f>
        <v>#N/A</v>
      </c>
      <c r="EA84" s="10" t="e">
        <f t="shared" ref="EA84:EA92" si="186">VLOOKUP(BX84,$BX$3:$EJ$81,56,FALSE)</f>
        <v>#N/A</v>
      </c>
      <c r="EB84" s="10" t="e">
        <f t="shared" ref="EB84:EB92" si="187">VLOOKUP(BX84,$BX$3:$EJ$81,57,FALSE)</f>
        <v>#N/A</v>
      </c>
      <c r="EC84" s="10" t="e">
        <f t="shared" ref="EC84:EC92" si="188">VLOOKUP(BX84,$BX$3:$EJ$81,58,FALSE)</f>
        <v>#N/A</v>
      </c>
      <c r="ED84" s="10" t="e">
        <f t="shared" ref="ED84:ED92" si="189">VLOOKUP(BX84,$BX$3:$EJ$81,59,FALSE)</f>
        <v>#N/A</v>
      </c>
      <c r="EE84" s="10" t="e">
        <f t="shared" ref="EE84:EE92" si="190">VLOOKUP(BX84,$BX$3:$EJ$81,60,FALSE)</f>
        <v>#N/A</v>
      </c>
      <c r="EF84" s="10" t="e">
        <f t="shared" ref="EF84:EF92" si="191">VLOOKUP(BX84,$BX$3:$EJ$81,61,FALSE)</f>
        <v>#N/A</v>
      </c>
      <c r="EG84" s="10" t="e">
        <f t="shared" ref="EG84:EG92" si="192">VLOOKUP(BX84,$BX$3:$EJ$81,62,FALSE)</f>
        <v>#N/A</v>
      </c>
      <c r="EH84" s="10" t="e">
        <f t="shared" ref="EH84:EH92" si="193">VLOOKUP(BX84,$BX$3:$EJ$81,63,FALSE)</f>
        <v>#N/A</v>
      </c>
      <c r="EI84" s="10" t="e">
        <f t="shared" ref="EI84:EI92" si="194">VLOOKUP(BX84,$BX$3:$EJ$81,64,FALSE)</f>
        <v>#N/A</v>
      </c>
      <c r="EJ84" s="10" t="e">
        <f t="shared" ref="EJ84:EJ92" si="195">VLOOKUP(BX84,$BX$3:$EJ$81,65,FALSE)</f>
        <v>#N/A</v>
      </c>
    </row>
    <row r="85" spans="1:140" ht="15.75" x14ac:dyDescent="0.2">
      <c r="B85" s="121"/>
      <c r="C85" s="350" t="s">
        <v>314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241</v>
      </c>
      <c r="O85" s="225" t="s">
        <v>1</v>
      </c>
      <c r="P85" s="225" t="s">
        <v>1</v>
      </c>
      <c r="Q85" s="10" t="s">
        <v>241</v>
      </c>
      <c r="BV85" s="3">
        <v>3</v>
      </c>
      <c r="BX85" s="16" t="str">
        <f t="shared" si="131"/>
        <v/>
      </c>
      <c r="BY85" s="10" t="e">
        <f t="shared" si="132"/>
        <v>#N/A</v>
      </c>
      <c r="BZ85" s="10" t="e">
        <f t="shared" si="133"/>
        <v>#N/A</v>
      </c>
      <c r="CA85" s="10" t="e">
        <f t="shared" si="134"/>
        <v>#N/A</v>
      </c>
      <c r="CB85" s="10" t="e">
        <f t="shared" si="135"/>
        <v>#N/A</v>
      </c>
      <c r="CC85" s="10" t="e">
        <f t="shared" si="136"/>
        <v>#N/A</v>
      </c>
      <c r="CD85" s="10" t="e">
        <f t="shared" si="137"/>
        <v>#N/A</v>
      </c>
      <c r="CE85" s="10" t="e">
        <f t="shared" si="138"/>
        <v>#N/A</v>
      </c>
      <c r="CF85" s="10" t="e">
        <f t="shared" si="139"/>
        <v>#N/A</v>
      </c>
      <c r="CG85" s="10" t="e">
        <f t="shared" si="140"/>
        <v>#N/A</v>
      </c>
      <c r="CH85" s="10" t="e">
        <f t="shared" si="141"/>
        <v>#N/A</v>
      </c>
      <c r="CI85" s="10" t="e">
        <f t="shared" si="142"/>
        <v>#N/A</v>
      </c>
      <c r="CJ85" s="10" t="e">
        <f t="shared" si="143"/>
        <v>#N/A</v>
      </c>
      <c r="CK85" s="10" t="e">
        <f t="shared" si="144"/>
        <v>#N/A</v>
      </c>
      <c r="CL85" s="10" t="e">
        <f t="shared" si="145"/>
        <v>#N/A</v>
      </c>
      <c r="CM85" s="10" t="e">
        <f t="shared" si="146"/>
        <v>#N/A</v>
      </c>
      <c r="CN85" s="10" t="e">
        <f t="shared" si="147"/>
        <v>#N/A</v>
      </c>
      <c r="CO85" s="10" t="e">
        <f t="shared" si="148"/>
        <v>#N/A</v>
      </c>
      <c r="CP85" s="10" t="e">
        <f t="shared" si="149"/>
        <v>#N/A</v>
      </c>
      <c r="CQ85" s="10" t="e">
        <f t="shared" si="150"/>
        <v>#N/A</v>
      </c>
      <c r="CR85" s="10" t="e">
        <f t="shared" si="151"/>
        <v>#N/A</v>
      </c>
      <c r="CS85" s="10" t="e">
        <f t="shared" si="152"/>
        <v>#N/A</v>
      </c>
      <c r="CT85" s="10" t="e">
        <f t="shared" si="153"/>
        <v>#N/A</v>
      </c>
      <c r="CU85" s="10" t="e">
        <f t="shared" si="154"/>
        <v>#N/A</v>
      </c>
      <c r="CV85" s="10" t="e">
        <f t="shared" si="155"/>
        <v>#N/A</v>
      </c>
      <c r="CW85" s="10" t="e">
        <f t="shared" si="156"/>
        <v>#N/A</v>
      </c>
      <c r="CX85" s="10" t="e">
        <f t="shared" si="157"/>
        <v>#N/A</v>
      </c>
      <c r="CY85" s="10" t="e">
        <f t="shared" si="158"/>
        <v>#N/A</v>
      </c>
      <c r="CZ85" s="10" t="e">
        <f t="shared" si="159"/>
        <v>#N/A</v>
      </c>
      <c r="DA85" s="10" t="e">
        <f t="shared" si="160"/>
        <v>#N/A</v>
      </c>
      <c r="DB85" s="10" t="e">
        <f t="shared" si="161"/>
        <v>#N/A</v>
      </c>
      <c r="DC85" s="10" t="e">
        <f t="shared" si="162"/>
        <v>#N/A</v>
      </c>
      <c r="DD85" s="10" t="e">
        <f t="shared" si="163"/>
        <v>#N/A</v>
      </c>
      <c r="DE85" s="10" t="e">
        <f t="shared" si="164"/>
        <v>#N/A</v>
      </c>
      <c r="DF85" s="10" t="e">
        <f t="shared" si="165"/>
        <v>#N/A</v>
      </c>
      <c r="DG85" s="10" t="e">
        <f t="shared" si="166"/>
        <v>#N/A</v>
      </c>
      <c r="DH85" s="10" t="e">
        <f t="shared" si="167"/>
        <v>#N/A</v>
      </c>
      <c r="DI85" s="10" t="e">
        <f t="shared" si="168"/>
        <v>#N/A</v>
      </c>
      <c r="DJ85" s="10" t="e">
        <f t="shared" si="169"/>
        <v>#N/A</v>
      </c>
      <c r="DK85" s="10" t="e">
        <f t="shared" si="170"/>
        <v>#N/A</v>
      </c>
      <c r="DL85" s="10" t="e">
        <f t="shared" si="171"/>
        <v>#N/A</v>
      </c>
      <c r="DM85" s="10" t="e">
        <f t="shared" si="172"/>
        <v>#N/A</v>
      </c>
      <c r="DN85" s="10" t="e">
        <f t="shared" si="173"/>
        <v>#N/A</v>
      </c>
      <c r="DO85" s="10" t="e">
        <f t="shared" si="174"/>
        <v>#N/A</v>
      </c>
      <c r="DP85" s="10" t="e">
        <f t="shared" si="175"/>
        <v>#N/A</v>
      </c>
      <c r="DQ85" s="10" t="e">
        <f t="shared" si="176"/>
        <v>#N/A</v>
      </c>
      <c r="DR85" s="10" t="e">
        <f t="shared" si="177"/>
        <v>#N/A</v>
      </c>
      <c r="DS85" s="10" t="e">
        <f t="shared" si="178"/>
        <v>#N/A</v>
      </c>
      <c r="DT85" s="10" t="e">
        <f t="shared" si="179"/>
        <v>#N/A</v>
      </c>
      <c r="DU85" s="10" t="e">
        <f t="shared" si="180"/>
        <v>#N/A</v>
      </c>
      <c r="DV85" s="10" t="e">
        <f t="shared" si="181"/>
        <v>#N/A</v>
      </c>
      <c r="DW85" s="10" t="e">
        <f t="shared" si="182"/>
        <v>#N/A</v>
      </c>
      <c r="DX85" s="10" t="e">
        <f t="shared" si="183"/>
        <v>#N/A</v>
      </c>
      <c r="DY85" s="10" t="e">
        <f t="shared" si="184"/>
        <v>#N/A</v>
      </c>
      <c r="DZ85" s="10" t="e">
        <f t="shared" si="185"/>
        <v>#N/A</v>
      </c>
      <c r="EA85" s="10" t="e">
        <f t="shared" si="186"/>
        <v>#N/A</v>
      </c>
      <c r="EB85" s="10" t="e">
        <f t="shared" si="187"/>
        <v>#N/A</v>
      </c>
      <c r="EC85" s="10" t="e">
        <f t="shared" si="188"/>
        <v>#N/A</v>
      </c>
      <c r="ED85" s="10" t="e">
        <f t="shared" si="189"/>
        <v>#N/A</v>
      </c>
      <c r="EE85" s="10" t="e">
        <f t="shared" si="190"/>
        <v>#N/A</v>
      </c>
      <c r="EF85" s="10" t="e">
        <f t="shared" si="191"/>
        <v>#N/A</v>
      </c>
      <c r="EG85" s="10" t="e">
        <f t="shared" si="192"/>
        <v>#N/A</v>
      </c>
      <c r="EH85" s="10" t="e">
        <f t="shared" si="193"/>
        <v>#N/A</v>
      </c>
      <c r="EI85" s="10" t="e">
        <f t="shared" si="194"/>
        <v>#N/A</v>
      </c>
      <c r="EJ85" s="10" t="e">
        <f t="shared" si="195"/>
        <v>#N/A</v>
      </c>
    </row>
    <row r="86" spans="1:140" ht="15.75" x14ac:dyDescent="0.2">
      <c r="B86" s="122"/>
      <c r="C86" s="352" t="s">
        <v>315</v>
      </c>
      <c r="D86" s="353"/>
      <c r="E86" s="3"/>
      <c r="F86" s="3"/>
      <c r="G86" s="3"/>
      <c r="H86" s="3"/>
      <c r="I86" s="3"/>
      <c r="J86" s="225" t="s">
        <v>244</v>
      </c>
      <c r="K86" s="225" t="s">
        <v>24</v>
      </c>
      <c r="L86" s="225" t="s">
        <v>24</v>
      </c>
      <c r="M86" s="10" t="s">
        <v>241</v>
      </c>
      <c r="N86" s="225" t="s">
        <v>34</v>
      </c>
      <c r="O86" s="225" t="s">
        <v>233</v>
      </c>
      <c r="P86" s="225" t="s">
        <v>233</v>
      </c>
      <c r="Q86" s="10" t="s">
        <v>233</v>
      </c>
      <c r="BV86" s="3">
        <v>4</v>
      </c>
      <c r="BX86" s="16" t="str">
        <f t="shared" si="131"/>
        <v/>
      </c>
      <c r="BY86" s="10" t="e">
        <f t="shared" si="132"/>
        <v>#N/A</v>
      </c>
      <c r="BZ86" s="10" t="e">
        <f t="shared" si="133"/>
        <v>#N/A</v>
      </c>
      <c r="CA86" s="10" t="e">
        <f t="shared" si="134"/>
        <v>#N/A</v>
      </c>
      <c r="CB86" s="10" t="e">
        <f t="shared" si="135"/>
        <v>#N/A</v>
      </c>
      <c r="CC86" s="10" t="e">
        <f t="shared" si="136"/>
        <v>#N/A</v>
      </c>
      <c r="CD86" s="10" t="e">
        <f t="shared" si="137"/>
        <v>#N/A</v>
      </c>
      <c r="CE86" s="10" t="e">
        <f t="shared" si="138"/>
        <v>#N/A</v>
      </c>
      <c r="CF86" s="10" t="e">
        <f t="shared" si="139"/>
        <v>#N/A</v>
      </c>
      <c r="CG86" s="10" t="e">
        <f t="shared" si="140"/>
        <v>#N/A</v>
      </c>
      <c r="CH86" s="10" t="e">
        <f t="shared" si="141"/>
        <v>#N/A</v>
      </c>
      <c r="CI86" s="10" t="e">
        <f t="shared" si="142"/>
        <v>#N/A</v>
      </c>
      <c r="CJ86" s="10" t="e">
        <f t="shared" si="143"/>
        <v>#N/A</v>
      </c>
      <c r="CK86" s="10" t="e">
        <f t="shared" si="144"/>
        <v>#N/A</v>
      </c>
      <c r="CL86" s="10" t="e">
        <f t="shared" si="145"/>
        <v>#N/A</v>
      </c>
      <c r="CM86" s="10" t="e">
        <f t="shared" si="146"/>
        <v>#N/A</v>
      </c>
      <c r="CN86" s="10" t="e">
        <f t="shared" si="147"/>
        <v>#N/A</v>
      </c>
      <c r="CO86" s="10" t="e">
        <f t="shared" si="148"/>
        <v>#N/A</v>
      </c>
      <c r="CP86" s="10" t="e">
        <f t="shared" si="149"/>
        <v>#N/A</v>
      </c>
      <c r="CQ86" s="10" t="e">
        <f t="shared" si="150"/>
        <v>#N/A</v>
      </c>
      <c r="CR86" s="10" t="e">
        <f t="shared" si="151"/>
        <v>#N/A</v>
      </c>
      <c r="CS86" s="10" t="e">
        <f t="shared" si="152"/>
        <v>#N/A</v>
      </c>
      <c r="CT86" s="10" t="e">
        <f t="shared" si="153"/>
        <v>#N/A</v>
      </c>
      <c r="CU86" s="10" t="e">
        <f t="shared" si="154"/>
        <v>#N/A</v>
      </c>
      <c r="CV86" s="10" t="e">
        <f t="shared" si="155"/>
        <v>#N/A</v>
      </c>
      <c r="CW86" s="10" t="e">
        <f t="shared" si="156"/>
        <v>#N/A</v>
      </c>
      <c r="CX86" s="10" t="e">
        <f t="shared" si="157"/>
        <v>#N/A</v>
      </c>
      <c r="CY86" s="10" t="e">
        <f t="shared" si="158"/>
        <v>#N/A</v>
      </c>
      <c r="CZ86" s="10" t="e">
        <f t="shared" si="159"/>
        <v>#N/A</v>
      </c>
      <c r="DA86" s="10" t="e">
        <f t="shared" si="160"/>
        <v>#N/A</v>
      </c>
      <c r="DB86" s="10" t="e">
        <f t="shared" si="161"/>
        <v>#N/A</v>
      </c>
      <c r="DC86" s="10" t="e">
        <f t="shared" si="162"/>
        <v>#N/A</v>
      </c>
      <c r="DD86" s="10" t="e">
        <f t="shared" si="163"/>
        <v>#N/A</v>
      </c>
      <c r="DE86" s="10" t="e">
        <f t="shared" si="164"/>
        <v>#N/A</v>
      </c>
      <c r="DF86" s="10" t="e">
        <f t="shared" si="165"/>
        <v>#N/A</v>
      </c>
      <c r="DG86" s="10" t="e">
        <f t="shared" si="166"/>
        <v>#N/A</v>
      </c>
      <c r="DH86" s="10" t="e">
        <f t="shared" si="167"/>
        <v>#N/A</v>
      </c>
      <c r="DI86" s="10" t="e">
        <f t="shared" si="168"/>
        <v>#N/A</v>
      </c>
      <c r="DJ86" s="10" t="e">
        <f t="shared" si="169"/>
        <v>#N/A</v>
      </c>
      <c r="DK86" s="10" t="e">
        <f t="shared" si="170"/>
        <v>#N/A</v>
      </c>
      <c r="DL86" s="10" t="e">
        <f t="shared" si="171"/>
        <v>#N/A</v>
      </c>
      <c r="DM86" s="10" t="e">
        <f t="shared" si="172"/>
        <v>#N/A</v>
      </c>
      <c r="DN86" s="10" t="e">
        <f t="shared" si="173"/>
        <v>#N/A</v>
      </c>
      <c r="DO86" s="10" t="e">
        <f t="shared" si="174"/>
        <v>#N/A</v>
      </c>
      <c r="DP86" s="10" t="e">
        <f t="shared" si="175"/>
        <v>#N/A</v>
      </c>
      <c r="DQ86" s="10" t="e">
        <f t="shared" si="176"/>
        <v>#N/A</v>
      </c>
      <c r="DR86" s="10" t="e">
        <f t="shared" si="177"/>
        <v>#N/A</v>
      </c>
      <c r="DS86" s="10" t="e">
        <f t="shared" si="178"/>
        <v>#N/A</v>
      </c>
      <c r="DT86" s="10" t="e">
        <f t="shared" si="179"/>
        <v>#N/A</v>
      </c>
      <c r="DU86" s="10" t="e">
        <f t="shared" si="180"/>
        <v>#N/A</v>
      </c>
      <c r="DV86" s="10" t="e">
        <f t="shared" si="181"/>
        <v>#N/A</v>
      </c>
      <c r="DW86" s="10" t="e">
        <f t="shared" si="182"/>
        <v>#N/A</v>
      </c>
      <c r="DX86" s="10" t="e">
        <f t="shared" si="183"/>
        <v>#N/A</v>
      </c>
      <c r="DY86" s="10" t="e">
        <f t="shared" si="184"/>
        <v>#N/A</v>
      </c>
      <c r="DZ86" s="10" t="e">
        <f t="shared" si="185"/>
        <v>#N/A</v>
      </c>
      <c r="EA86" s="10" t="e">
        <f t="shared" si="186"/>
        <v>#N/A</v>
      </c>
      <c r="EB86" s="10" t="e">
        <f t="shared" si="187"/>
        <v>#N/A</v>
      </c>
      <c r="EC86" s="10" t="e">
        <f t="shared" si="188"/>
        <v>#N/A</v>
      </c>
      <c r="ED86" s="10" t="e">
        <f t="shared" si="189"/>
        <v>#N/A</v>
      </c>
      <c r="EE86" s="10" t="e">
        <f t="shared" si="190"/>
        <v>#N/A</v>
      </c>
      <c r="EF86" s="10" t="e">
        <f t="shared" si="191"/>
        <v>#N/A</v>
      </c>
      <c r="EG86" s="10" t="e">
        <f t="shared" si="192"/>
        <v>#N/A</v>
      </c>
      <c r="EH86" s="10" t="e">
        <f t="shared" si="193"/>
        <v>#N/A</v>
      </c>
      <c r="EI86" s="10" t="e">
        <f t="shared" si="194"/>
        <v>#N/A</v>
      </c>
      <c r="EJ86" s="10" t="e">
        <f t="shared" si="195"/>
        <v>#N/A</v>
      </c>
    </row>
    <row r="87" spans="1:140" ht="16.5" thickBot="1" x14ac:dyDescent="0.25">
      <c r="B87" s="123"/>
      <c r="C87" s="341" t="s">
        <v>316</v>
      </c>
      <c r="D87" s="342"/>
      <c r="E87" s="3"/>
      <c r="F87" s="3"/>
      <c r="G87" s="3"/>
      <c r="H87" s="3"/>
      <c r="I87" s="3"/>
      <c r="J87" s="225" t="s">
        <v>9</v>
      </c>
      <c r="K87" s="225" t="s">
        <v>244</v>
      </c>
      <c r="L87" s="225" t="s">
        <v>244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31"/>
        <v/>
      </c>
      <c r="BY87" s="10" t="e">
        <f t="shared" si="132"/>
        <v>#N/A</v>
      </c>
      <c r="BZ87" s="10" t="e">
        <f t="shared" si="133"/>
        <v>#N/A</v>
      </c>
      <c r="CA87" s="10" t="e">
        <f t="shared" si="134"/>
        <v>#N/A</v>
      </c>
      <c r="CB87" s="10" t="e">
        <f t="shared" si="135"/>
        <v>#N/A</v>
      </c>
      <c r="CC87" s="10" t="e">
        <f t="shared" si="136"/>
        <v>#N/A</v>
      </c>
      <c r="CD87" s="10" t="e">
        <f t="shared" si="137"/>
        <v>#N/A</v>
      </c>
      <c r="CE87" s="10" t="e">
        <f t="shared" si="138"/>
        <v>#N/A</v>
      </c>
      <c r="CF87" s="10" t="e">
        <f t="shared" si="139"/>
        <v>#N/A</v>
      </c>
      <c r="CG87" s="10" t="e">
        <f t="shared" si="140"/>
        <v>#N/A</v>
      </c>
      <c r="CH87" s="10" t="e">
        <f t="shared" si="141"/>
        <v>#N/A</v>
      </c>
      <c r="CI87" s="10" t="e">
        <f t="shared" si="142"/>
        <v>#N/A</v>
      </c>
      <c r="CJ87" s="10" t="e">
        <f t="shared" si="143"/>
        <v>#N/A</v>
      </c>
      <c r="CK87" s="10" t="e">
        <f t="shared" si="144"/>
        <v>#N/A</v>
      </c>
      <c r="CL87" s="10" t="e">
        <f t="shared" si="145"/>
        <v>#N/A</v>
      </c>
      <c r="CM87" s="10" t="e">
        <f t="shared" si="146"/>
        <v>#N/A</v>
      </c>
      <c r="CN87" s="10" t="e">
        <f t="shared" si="147"/>
        <v>#N/A</v>
      </c>
      <c r="CO87" s="10" t="e">
        <f t="shared" si="148"/>
        <v>#N/A</v>
      </c>
      <c r="CP87" s="10" t="e">
        <f t="shared" si="149"/>
        <v>#N/A</v>
      </c>
      <c r="CQ87" s="10" t="e">
        <f t="shared" si="150"/>
        <v>#N/A</v>
      </c>
      <c r="CR87" s="10" t="e">
        <f t="shared" si="151"/>
        <v>#N/A</v>
      </c>
      <c r="CS87" s="10" t="e">
        <f t="shared" si="152"/>
        <v>#N/A</v>
      </c>
      <c r="CT87" s="10" t="e">
        <f t="shared" si="153"/>
        <v>#N/A</v>
      </c>
      <c r="CU87" s="10" t="e">
        <f t="shared" si="154"/>
        <v>#N/A</v>
      </c>
      <c r="CV87" s="10" t="e">
        <f t="shared" si="155"/>
        <v>#N/A</v>
      </c>
      <c r="CW87" s="10" t="e">
        <f t="shared" si="156"/>
        <v>#N/A</v>
      </c>
      <c r="CX87" s="10" t="e">
        <f t="shared" si="157"/>
        <v>#N/A</v>
      </c>
      <c r="CY87" s="10" t="e">
        <f t="shared" si="158"/>
        <v>#N/A</v>
      </c>
      <c r="CZ87" s="10" t="e">
        <f t="shared" si="159"/>
        <v>#N/A</v>
      </c>
      <c r="DA87" s="10" t="e">
        <f t="shared" si="160"/>
        <v>#N/A</v>
      </c>
      <c r="DB87" s="10" t="e">
        <f t="shared" si="161"/>
        <v>#N/A</v>
      </c>
      <c r="DC87" s="10" t="e">
        <f t="shared" si="162"/>
        <v>#N/A</v>
      </c>
      <c r="DD87" s="10" t="e">
        <f t="shared" si="163"/>
        <v>#N/A</v>
      </c>
      <c r="DE87" s="10" t="e">
        <f t="shared" si="164"/>
        <v>#N/A</v>
      </c>
      <c r="DF87" s="10" t="e">
        <f t="shared" si="165"/>
        <v>#N/A</v>
      </c>
      <c r="DG87" s="10" t="e">
        <f t="shared" si="166"/>
        <v>#N/A</v>
      </c>
      <c r="DH87" s="10" t="e">
        <f t="shared" si="167"/>
        <v>#N/A</v>
      </c>
      <c r="DI87" s="10" t="e">
        <f t="shared" si="168"/>
        <v>#N/A</v>
      </c>
      <c r="DJ87" s="10" t="e">
        <f t="shared" si="169"/>
        <v>#N/A</v>
      </c>
      <c r="DK87" s="10" t="e">
        <f t="shared" si="170"/>
        <v>#N/A</v>
      </c>
      <c r="DL87" s="10" t="e">
        <f t="shared" si="171"/>
        <v>#N/A</v>
      </c>
      <c r="DM87" s="10" t="e">
        <f t="shared" si="172"/>
        <v>#N/A</v>
      </c>
      <c r="DN87" s="10" t="e">
        <f t="shared" si="173"/>
        <v>#N/A</v>
      </c>
      <c r="DO87" s="10" t="e">
        <f t="shared" si="174"/>
        <v>#N/A</v>
      </c>
      <c r="DP87" s="10" t="e">
        <f t="shared" si="175"/>
        <v>#N/A</v>
      </c>
      <c r="DQ87" s="10" t="e">
        <f t="shared" si="176"/>
        <v>#N/A</v>
      </c>
      <c r="DR87" s="10" t="e">
        <f t="shared" si="177"/>
        <v>#N/A</v>
      </c>
      <c r="DS87" s="10" t="e">
        <f t="shared" si="178"/>
        <v>#N/A</v>
      </c>
      <c r="DT87" s="10" t="e">
        <f t="shared" si="179"/>
        <v>#N/A</v>
      </c>
      <c r="DU87" s="10" t="e">
        <f t="shared" si="180"/>
        <v>#N/A</v>
      </c>
      <c r="DV87" s="10" t="e">
        <f t="shared" si="181"/>
        <v>#N/A</v>
      </c>
      <c r="DW87" s="10" t="e">
        <f t="shared" si="182"/>
        <v>#N/A</v>
      </c>
      <c r="DX87" s="10" t="e">
        <f t="shared" si="183"/>
        <v>#N/A</v>
      </c>
      <c r="DY87" s="10" t="e">
        <f t="shared" si="184"/>
        <v>#N/A</v>
      </c>
      <c r="DZ87" s="10" t="e">
        <f t="shared" si="185"/>
        <v>#N/A</v>
      </c>
      <c r="EA87" s="10" t="e">
        <f t="shared" si="186"/>
        <v>#N/A</v>
      </c>
      <c r="EB87" s="10" t="e">
        <f t="shared" si="187"/>
        <v>#N/A</v>
      </c>
      <c r="EC87" s="10" t="e">
        <f t="shared" si="188"/>
        <v>#N/A</v>
      </c>
      <c r="ED87" s="10" t="e">
        <f t="shared" si="189"/>
        <v>#N/A</v>
      </c>
      <c r="EE87" s="10" t="e">
        <f t="shared" si="190"/>
        <v>#N/A</v>
      </c>
      <c r="EF87" s="10" t="e">
        <f t="shared" si="191"/>
        <v>#N/A</v>
      </c>
      <c r="EG87" s="10" t="e">
        <f t="shared" si="192"/>
        <v>#N/A</v>
      </c>
      <c r="EH87" s="10" t="e">
        <f t="shared" si="193"/>
        <v>#N/A</v>
      </c>
      <c r="EI87" s="10" t="e">
        <f t="shared" si="194"/>
        <v>#N/A</v>
      </c>
      <c r="EJ87" s="10" t="e">
        <f t="shared" si="195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243</v>
      </c>
      <c r="N88" s="225" t="s">
        <v>33</v>
      </c>
      <c r="O88" s="225" t="s">
        <v>33</v>
      </c>
      <c r="P88" s="225" t="s">
        <v>33</v>
      </c>
      <c r="Q88" s="10" t="s">
        <v>240</v>
      </c>
      <c r="BV88" s="3">
        <v>6</v>
      </c>
      <c r="BX88" s="16" t="str">
        <f t="shared" si="131"/>
        <v/>
      </c>
      <c r="BY88" s="10" t="e">
        <f t="shared" si="132"/>
        <v>#N/A</v>
      </c>
      <c r="BZ88" s="10" t="e">
        <f t="shared" si="133"/>
        <v>#N/A</v>
      </c>
      <c r="CA88" s="10" t="e">
        <f t="shared" si="134"/>
        <v>#N/A</v>
      </c>
      <c r="CB88" s="10" t="e">
        <f t="shared" si="135"/>
        <v>#N/A</v>
      </c>
      <c r="CC88" s="10" t="e">
        <f t="shared" si="136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9"/>
        <v>#N/A</v>
      </c>
      <c r="CG88" s="10" t="e">
        <f t="shared" si="140"/>
        <v>#N/A</v>
      </c>
      <c r="CH88" s="10" t="e">
        <f t="shared" si="141"/>
        <v>#N/A</v>
      </c>
      <c r="CI88" s="10" t="e">
        <f t="shared" si="142"/>
        <v>#N/A</v>
      </c>
      <c r="CJ88" s="10" t="e">
        <f t="shared" si="143"/>
        <v>#N/A</v>
      </c>
      <c r="CK88" s="10" t="e">
        <f t="shared" si="144"/>
        <v>#N/A</v>
      </c>
      <c r="CL88" s="10" t="e">
        <f t="shared" si="145"/>
        <v>#N/A</v>
      </c>
      <c r="CM88" s="10" t="e">
        <f t="shared" si="146"/>
        <v>#N/A</v>
      </c>
      <c r="CN88" s="10" t="e">
        <f t="shared" si="147"/>
        <v>#N/A</v>
      </c>
      <c r="CO88" s="10" t="e">
        <f t="shared" si="148"/>
        <v>#N/A</v>
      </c>
      <c r="CP88" s="10" t="e">
        <f t="shared" si="149"/>
        <v>#N/A</v>
      </c>
      <c r="CQ88" s="10" t="e">
        <f t="shared" si="150"/>
        <v>#N/A</v>
      </c>
      <c r="CR88" s="10" t="e">
        <f t="shared" si="151"/>
        <v>#N/A</v>
      </c>
      <c r="CS88" s="10" t="e">
        <f t="shared" si="152"/>
        <v>#N/A</v>
      </c>
      <c r="CT88" s="10" t="e">
        <f t="shared" si="153"/>
        <v>#N/A</v>
      </c>
      <c r="CU88" s="10" t="e">
        <f t="shared" si="154"/>
        <v>#N/A</v>
      </c>
      <c r="CV88" s="10" t="e">
        <f t="shared" si="155"/>
        <v>#N/A</v>
      </c>
      <c r="CW88" s="10" t="e">
        <f t="shared" si="156"/>
        <v>#N/A</v>
      </c>
      <c r="CX88" s="10" t="e">
        <f t="shared" si="157"/>
        <v>#N/A</v>
      </c>
      <c r="CY88" s="10" t="e">
        <f t="shared" si="158"/>
        <v>#N/A</v>
      </c>
      <c r="CZ88" s="10" t="e">
        <f t="shared" si="159"/>
        <v>#N/A</v>
      </c>
      <c r="DA88" s="10" t="e">
        <f t="shared" si="160"/>
        <v>#N/A</v>
      </c>
      <c r="DB88" s="10" t="e">
        <f t="shared" si="161"/>
        <v>#N/A</v>
      </c>
      <c r="DC88" s="10" t="e">
        <f t="shared" si="162"/>
        <v>#N/A</v>
      </c>
      <c r="DD88" s="10" t="e">
        <f t="shared" si="163"/>
        <v>#N/A</v>
      </c>
      <c r="DE88" s="10" t="e">
        <f t="shared" si="164"/>
        <v>#N/A</v>
      </c>
      <c r="DF88" s="10" t="e">
        <f t="shared" si="165"/>
        <v>#N/A</v>
      </c>
      <c r="DG88" s="10" t="e">
        <f t="shared" si="166"/>
        <v>#N/A</v>
      </c>
      <c r="DH88" s="10" t="e">
        <f t="shared" si="167"/>
        <v>#N/A</v>
      </c>
      <c r="DI88" s="10" t="e">
        <f t="shared" si="168"/>
        <v>#N/A</v>
      </c>
      <c r="DJ88" s="10" t="e">
        <f t="shared" si="169"/>
        <v>#N/A</v>
      </c>
      <c r="DK88" s="10" t="e">
        <f t="shared" si="170"/>
        <v>#N/A</v>
      </c>
      <c r="DL88" s="10" t="e">
        <f t="shared" si="171"/>
        <v>#N/A</v>
      </c>
      <c r="DM88" s="10" t="e">
        <f t="shared" si="172"/>
        <v>#N/A</v>
      </c>
      <c r="DN88" s="10" t="e">
        <f t="shared" si="173"/>
        <v>#N/A</v>
      </c>
      <c r="DO88" s="10" t="e">
        <f t="shared" si="174"/>
        <v>#N/A</v>
      </c>
      <c r="DP88" s="10" t="e">
        <f t="shared" si="175"/>
        <v>#N/A</v>
      </c>
      <c r="DQ88" s="10" t="e">
        <f t="shared" si="176"/>
        <v>#N/A</v>
      </c>
      <c r="DR88" s="10" t="e">
        <f t="shared" si="177"/>
        <v>#N/A</v>
      </c>
      <c r="DS88" s="10" t="e">
        <f t="shared" si="178"/>
        <v>#N/A</v>
      </c>
      <c r="DT88" s="10" t="e">
        <f t="shared" si="179"/>
        <v>#N/A</v>
      </c>
      <c r="DU88" s="10" t="e">
        <f t="shared" si="180"/>
        <v>#N/A</v>
      </c>
      <c r="DV88" s="10" t="e">
        <f t="shared" si="181"/>
        <v>#N/A</v>
      </c>
      <c r="DW88" s="10" t="e">
        <f t="shared" si="182"/>
        <v>#N/A</v>
      </c>
      <c r="DX88" s="10" t="e">
        <f t="shared" si="183"/>
        <v>#N/A</v>
      </c>
      <c r="DY88" s="10" t="e">
        <f t="shared" si="184"/>
        <v>#N/A</v>
      </c>
      <c r="DZ88" s="10" t="e">
        <f t="shared" si="185"/>
        <v>#N/A</v>
      </c>
      <c r="EA88" s="10" t="e">
        <f t="shared" si="186"/>
        <v>#N/A</v>
      </c>
      <c r="EB88" s="10" t="e">
        <f t="shared" si="187"/>
        <v>#N/A</v>
      </c>
      <c r="EC88" s="10" t="e">
        <f t="shared" si="188"/>
        <v>#N/A</v>
      </c>
      <c r="ED88" s="10" t="e">
        <f t="shared" si="189"/>
        <v>#N/A</v>
      </c>
      <c r="EE88" s="10" t="e">
        <f t="shared" si="190"/>
        <v>#N/A</v>
      </c>
      <c r="EF88" s="10" t="e">
        <f t="shared" si="191"/>
        <v>#N/A</v>
      </c>
      <c r="EG88" s="10" t="e">
        <f t="shared" si="192"/>
        <v>#N/A</v>
      </c>
      <c r="EH88" s="10" t="e">
        <f t="shared" si="193"/>
        <v>#N/A</v>
      </c>
      <c r="EI88" s="10" t="e">
        <f t="shared" si="194"/>
        <v>#N/A</v>
      </c>
      <c r="EJ88" s="10" t="e">
        <f t="shared" si="195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326</v>
      </c>
      <c r="K89" s="225" t="s">
        <v>243</v>
      </c>
      <c r="L89" s="225" t="s">
        <v>10</v>
      </c>
      <c r="M89" s="10" t="s">
        <v>28</v>
      </c>
      <c r="N89" s="225" t="s">
        <v>233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31"/>
        <v/>
      </c>
      <c r="BY89" s="10" t="e">
        <f t="shared" si="132"/>
        <v>#N/A</v>
      </c>
      <c r="BZ89" s="10" t="e">
        <f t="shared" si="133"/>
        <v>#N/A</v>
      </c>
      <c r="CA89" s="10" t="e">
        <f t="shared" si="134"/>
        <v>#N/A</v>
      </c>
      <c r="CB89" s="10" t="e">
        <f t="shared" si="135"/>
        <v>#N/A</v>
      </c>
      <c r="CC89" s="10" t="e">
        <f t="shared" si="136"/>
        <v>#N/A</v>
      </c>
      <c r="CD89" s="10" t="e">
        <f t="shared" si="137"/>
        <v>#N/A</v>
      </c>
      <c r="CE89" s="10" t="e">
        <f t="shared" si="138"/>
        <v>#N/A</v>
      </c>
      <c r="CF89" s="10" t="e">
        <f t="shared" si="139"/>
        <v>#N/A</v>
      </c>
      <c r="CG89" s="10" t="e">
        <f>VLOOKUP(BX89,$BX$3:$EJ$81,10,FALSE)</f>
        <v>#N/A</v>
      </c>
      <c r="CH89" s="10" t="e">
        <f t="shared" si="141"/>
        <v>#N/A</v>
      </c>
      <c r="CI89" s="10" t="e">
        <f t="shared" si="142"/>
        <v>#N/A</v>
      </c>
      <c r="CJ89" s="10" t="e">
        <f t="shared" si="143"/>
        <v>#N/A</v>
      </c>
      <c r="CK89" s="10" t="e">
        <f t="shared" si="144"/>
        <v>#N/A</v>
      </c>
      <c r="CL89" s="10" t="e">
        <f t="shared" si="145"/>
        <v>#N/A</v>
      </c>
      <c r="CM89" s="10" t="e">
        <f t="shared" si="146"/>
        <v>#N/A</v>
      </c>
      <c r="CN89" s="10" t="e">
        <f t="shared" si="147"/>
        <v>#N/A</v>
      </c>
      <c r="CO89" s="10" t="e">
        <f t="shared" si="148"/>
        <v>#N/A</v>
      </c>
      <c r="CP89" s="10" t="e">
        <f t="shared" si="149"/>
        <v>#N/A</v>
      </c>
      <c r="CQ89" s="10" t="e">
        <f t="shared" si="150"/>
        <v>#N/A</v>
      </c>
      <c r="CR89" s="10" t="e">
        <f t="shared" si="151"/>
        <v>#N/A</v>
      </c>
      <c r="CS89" s="10" t="e">
        <f t="shared" si="152"/>
        <v>#N/A</v>
      </c>
      <c r="CT89" s="10" t="e">
        <f t="shared" si="153"/>
        <v>#N/A</v>
      </c>
      <c r="CU89" s="10" t="e">
        <f t="shared" si="154"/>
        <v>#N/A</v>
      </c>
      <c r="CV89" s="10" t="e">
        <f t="shared" si="155"/>
        <v>#N/A</v>
      </c>
      <c r="CW89" s="10" t="e">
        <f t="shared" si="156"/>
        <v>#N/A</v>
      </c>
      <c r="CX89" s="10" t="e">
        <f t="shared" si="157"/>
        <v>#N/A</v>
      </c>
      <c r="CY89" s="10" t="e">
        <f t="shared" si="158"/>
        <v>#N/A</v>
      </c>
      <c r="CZ89" s="10" t="e">
        <f t="shared" si="159"/>
        <v>#N/A</v>
      </c>
      <c r="DA89" s="10" t="e">
        <f t="shared" si="160"/>
        <v>#N/A</v>
      </c>
      <c r="DB89" s="10" t="e">
        <f t="shared" si="161"/>
        <v>#N/A</v>
      </c>
      <c r="DC89" s="10" t="e">
        <f t="shared" si="162"/>
        <v>#N/A</v>
      </c>
      <c r="DD89" s="10" t="e">
        <f t="shared" si="163"/>
        <v>#N/A</v>
      </c>
      <c r="DE89" s="10" t="e">
        <f t="shared" si="164"/>
        <v>#N/A</v>
      </c>
      <c r="DF89" s="10" t="e">
        <f t="shared" si="165"/>
        <v>#N/A</v>
      </c>
      <c r="DG89" s="10" t="e">
        <f t="shared" si="166"/>
        <v>#N/A</v>
      </c>
      <c r="DH89" s="10" t="e">
        <f t="shared" si="167"/>
        <v>#N/A</v>
      </c>
      <c r="DI89" s="10" t="e">
        <f t="shared" si="168"/>
        <v>#N/A</v>
      </c>
      <c r="DJ89" s="10" t="e">
        <f t="shared" si="169"/>
        <v>#N/A</v>
      </c>
      <c r="DK89" s="10" t="e">
        <f t="shared" si="170"/>
        <v>#N/A</v>
      </c>
      <c r="DL89" s="10" t="e">
        <f t="shared" si="171"/>
        <v>#N/A</v>
      </c>
      <c r="DM89" s="10" t="e">
        <f t="shared" si="172"/>
        <v>#N/A</v>
      </c>
      <c r="DN89" s="10" t="e">
        <f t="shared" si="173"/>
        <v>#N/A</v>
      </c>
      <c r="DO89" s="10" t="e">
        <f t="shared" si="174"/>
        <v>#N/A</v>
      </c>
      <c r="DP89" s="10" t="e">
        <f t="shared" si="175"/>
        <v>#N/A</v>
      </c>
      <c r="DQ89" s="10" t="e">
        <f t="shared" si="176"/>
        <v>#N/A</v>
      </c>
      <c r="DR89" s="10" t="e">
        <f t="shared" si="177"/>
        <v>#N/A</v>
      </c>
      <c r="DS89" s="10" t="e">
        <f t="shared" si="178"/>
        <v>#N/A</v>
      </c>
      <c r="DT89" s="10" t="e">
        <f t="shared" si="179"/>
        <v>#N/A</v>
      </c>
      <c r="DU89" s="10" t="e">
        <f t="shared" si="180"/>
        <v>#N/A</v>
      </c>
      <c r="DV89" s="10" t="e">
        <f t="shared" si="181"/>
        <v>#N/A</v>
      </c>
      <c r="DW89" s="10" t="e">
        <f t="shared" si="182"/>
        <v>#N/A</v>
      </c>
      <c r="DX89" s="10" t="e">
        <f t="shared" si="183"/>
        <v>#N/A</v>
      </c>
      <c r="DY89" s="10" t="e">
        <f t="shared" si="184"/>
        <v>#N/A</v>
      </c>
      <c r="DZ89" s="10" t="e">
        <f t="shared" si="185"/>
        <v>#N/A</v>
      </c>
      <c r="EA89" s="10" t="e">
        <f t="shared" si="186"/>
        <v>#N/A</v>
      </c>
      <c r="EB89" s="10" t="e">
        <f t="shared" si="187"/>
        <v>#N/A</v>
      </c>
      <c r="EC89" s="10" t="e">
        <f t="shared" si="188"/>
        <v>#N/A</v>
      </c>
      <c r="ED89" s="10" t="e">
        <f t="shared" si="189"/>
        <v>#N/A</v>
      </c>
      <c r="EE89" s="10" t="e">
        <f t="shared" si="190"/>
        <v>#N/A</v>
      </c>
      <c r="EF89" s="10" t="e">
        <f t="shared" si="191"/>
        <v>#N/A</v>
      </c>
      <c r="EG89" s="10" t="e">
        <f t="shared" si="192"/>
        <v>#N/A</v>
      </c>
      <c r="EH89" s="10" t="e">
        <f t="shared" si="193"/>
        <v>#N/A</v>
      </c>
      <c r="EI89" s="10" t="e">
        <f t="shared" si="194"/>
        <v>#N/A</v>
      </c>
      <c r="EJ89" s="10" t="e">
        <f t="shared" si="195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243</v>
      </c>
      <c r="M90" s="10" t="s">
        <v>9</v>
      </c>
      <c r="N90" s="225" t="s">
        <v>244</v>
      </c>
      <c r="O90" s="225" t="s">
        <v>41</v>
      </c>
      <c r="P90" s="225" t="s">
        <v>240</v>
      </c>
      <c r="Q90" s="10" t="s">
        <v>38</v>
      </c>
      <c r="BV90" s="3">
        <v>8</v>
      </c>
      <c r="BX90" s="16" t="str">
        <f t="shared" si="131"/>
        <v/>
      </c>
      <c r="BY90" s="10" t="e">
        <f t="shared" si="132"/>
        <v>#N/A</v>
      </c>
      <c r="BZ90" s="10" t="e">
        <f t="shared" si="133"/>
        <v>#N/A</v>
      </c>
      <c r="CA90" s="10" t="e">
        <f t="shared" si="134"/>
        <v>#N/A</v>
      </c>
      <c r="CB90" s="10" t="e">
        <f t="shared" si="135"/>
        <v>#N/A</v>
      </c>
      <c r="CC90" s="10" t="e">
        <f t="shared" si="136"/>
        <v>#N/A</v>
      </c>
      <c r="CD90" s="10" t="e">
        <f t="shared" si="137"/>
        <v>#N/A</v>
      </c>
      <c r="CE90" s="10" t="e">
        <f t="shared" si="138"/>
        <v>#N/A</v>
      </c>
      <c r="CF90" s="10" t="e">
        <f t="shared" si="139"/>
        <v>#N/A</v>
      </c>
      <c r="CG90" s="10" t="e">
        <f>VLOOKUP(BX90,$BX$3:$EJ$81,10,FALSE)</f>
        <v>#N/A</v>
      </c>
      <c r="CH90" s="10" t="e">
        <f t="shared" si="141"/>
        <v>#N/A</v>
      </c>
      <c r="CI90" s="10" t="e">
        <f t="shared" si="142"/>
        <v>#N/A</v>
      </c>
      <c r="CJ90" s="10" t="e">
        <f t="shared" si="143"/>
        <v>#N/A</v>
      </c>
      <c r="CK90" s="10" t="e">
        <f t="shared" si="144"/>
        <v>#N/A</v>
      </c>
      <c r="CL90" s="10" t="e">
        <f t="shared" si="145"/>
        <v>#N/A</v>
      </c>
      <c r="CM90" s="10" t="e">
        <f t="shared" si="146"/>
        <v>#N/A</v>
      </c>
      <c r="CN90" s="10" t="e">
        <f t="shared" si="147"/>
        <v>#N/A</v>
      </c>
      <c r="CO90" s="10" t="e">
        <f t="shared" si="148"/>
        <v>#N/A</v>
      </c>
      <c r="CP90" s="10" t="e">
        <f t="shared" si="149"/>
        <v>#N/A</v>
      </c>
      <c r="CQ90" s="10" t="e">
        <f t="shared" si="150"/>
        <v>#N/A</v>
      </c>
      <c r="CR90" s="10" t="e">
        <f t="shared" si="151"/>
        <v>#N/A</v>
      </c>
      <c r="CS90" s="10" t="e">
        <f t="shared" si="152"/>
        <v>#N/A</v>
      </c>
      <c r="CT90" s="10" t="e">
        <f t="shared" si="153"/>
        <v>#N/A</v>
      </c>
      <c r="CU90" s="10" t="e">
        <f t="shared" si="154"/>
        <v>#N/A</v>
      </c>
      <c r="CV90" s="10" t="e">
        <f t="shared" si="155"/>
        <v>#N/A</v>
      </c>
      <c r="CW90" s="10" t="e">
        <f t="shared" si="156"/>
        <v>#N/A</v>
      </c>
      <c r="CX90" s="10" t="e">
        <f t="shared" si="157"/>
        <v>#N/A</v>
      </c>
      <c r="CY90" s="10" t="e">
        <f t="shared" si="158"/>
        <v>#N/A</v>
      </c>
      <c r="CZ90" s="10" t="e">
        <f t="shared" si="159"/>
        <v>#N/A</v>
      </c>
      <c r="DA90" s="10" t="e">
        <f t="shared" si="160"/>
        <v>#N/A</v>
      </c>
      <c r="DB90" s="10" t="e">
        <f t="shared" si="161"/>
        <v>#N/A</v>
      </c>
      <c r="DC90" s="10" t="e">
        <f t="shared" si="162"/>
        <v>#N/A</v>
      </c>
      <c r="DD90" s="10" t="e">
        <f t="shared" si="163"/>
        <v>#N/A</v>
      </c>
      <c r="DE90" s="10" t="e">
        <f t="shared" si="164"/>
        <v>#N/A</v>
      </c>
      <c r="DF90" s="10" t="e">
        <f t="shared" si="165"/>
        <v>#N/A</v>
      </c>
      <c r="DG90" s="10" t="e">
        <f t="shared" si="166"/>
        <v>#N/A</v>
      </c>
      <c r="DH90" s="10" t="e">
        <f t="shared" si="167"/>
        <v>#N/A</v>
      </c>
      <c r="DI90" s="10" t="e">
        <f t="shared" si="168"/>
        <v>#N/A</v>
      </c>
      <c r="DJ90" s="10" t="e">
        <f t="shared" si="169"/>
        <v>#N/A</v>
      </c>
      <c r="DK90" s="10" t="e">
        <f t="shared" si="170"/>
        <v>#N/A</v>
      </c>
      <c r="DL90" s="10" t="e">
        <f t="shared" si="171"/>
        <v>#N/A</v>
      </c>
      <c r="DM90" s="10" t="e">
        <f t="shared" si="172"/>
        <v>#N/A</v>
      </c>
      <c r="DN90" s="10" t="e">
        <f t="shared" si="173"/>
        <v>#N/A</v>
      </c>
      <c r="DO90" s="10" t="e">
        <f t="shared" si="174"/>
        <v>#N/A</v>
      </c>
      <c r="DP90" s="10" t="e">
        <f t="shared" si="175"/>
        <v>#N/A</v>
      </c>
      <c r="DQ90" s="10" t="e">
        <f t="shared" si="176"/>
        <v>#N/A</v>
      </c>
      <c r="DR90" s="10" t="e">
        <f t="shared" si="177"/>
        <v>#N/A</v>
      </c>
      <c r="DS90" s="10" t="e">
        <f t="shared" si="178"/>
        <v>#N/A</v>
      </c>
      <c r="DT90" s="10" t="e">
        <f t="shared" si="179"/>
        <v>#N/A</v>
      </c>
      <c r="DU90" s="10" t="e">
        <f t="shared" si="180"/>
        <v>#N/A</v>
      </c>
      <c r="DV90" s="10" t="e">
        <f t="shared" si="181"/>
        <v>#N/A</v>
      </c>
      <c r="DW90" s="10" t="e">
        <f t="shared" si="182"/>
        <v>#N/A</v>
      </c>
      <c r="DX90" s="10" t="e">
        <f t="shared" si="183"/>
        <v>#N/A</v>
      </c>
      <c r="DY90" s="10" t="e">
        <f t="shared" si="184"/>
        <v>#N/A</v>
      </c>
      <c r="DZ90" s="10" t="e">
        <f t="shared" si="185"/>
        <v>#N/A</v>
      </c>
      <c r="EA90" s="10" t="e">
        <f t="shared" si="186"/>
        <v>#N/A</v>
      </c>
      <c r="EB90" s="10" t="e">
        <f t="shared" si="187"/>
        <v>#N/A</v>
      </c>
      <c r="EC90" s="10" t="e">
        <f t="shared" si="188"/>
        <v>#N/A</v>
      </c>
      <c r="ED90" s="10" t="e">
        <f t="shared" si="189"/>
        <v>#N/A</v>
      </c>
      <c r="EE90" s="10" t="e">
        <f t="shared" si="190"/>
        <v>#N/A</v>
      </c>
      <c r="EF90" s="10" t="e">
        <f t="shared" si="191"/>
        <v>#N/A</v>
      </c>
      <c r="EG90" s="10" t="e">
        <f t="shared" si="192"/>
        <v>#N/A</v>
      </c>
      <c r="EH90" s="10" t="e">
        <f t="shared" si="193"/>
        <v>#N/A</v>
      </c>
      <c r="EI90" s="10" t="e">
        <f t="shared" si="194"/>
        <v>#N/A</v>
      </c>
      <c r="EJ90" s="10" t="e">
        <f t="shared" si="195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326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234</v>
      </c>
      <c r="BV91" s="3">
        <v>9</v>
      </c>
      <c r="BX91" s="16" t="str">
        <f t="shared" si="131"/>
        <v/>
      </c>
      <c r="BY91" s="10" t="e">
        <f t="shared" si="132"/>
        <v>#N/A</v>
      </c>
      <c r="BZ91" s="10" t="e">
        <f t="shared" si="133"/>
        <v>#N/A</v>
      </c>
      <c r="CA91" s="10" t="e">
        <f t="shared" si="134"/>
        <v>#N/A</v>
      </c>
      <c r="CB91" s="10" t="e">
        <f t="shared" si="135"/>
        <v>#N/A</v>
      </c>
      <c r="CC91" s="10" t="e">
        <f t="shared" si="136"/>
        <v>#N/A</v>
      </c>
      <c r="CD91" s="10" t="e">
        <f t="shared" si="137"/>
        <v>#N/A</v>
      </c>
      <c r="CE91" s="10" t="e">
        <f t="shared" si="138"/>
        <v>#N/A</v>
      </c>
      <c r="CF91" s="10" t="e">
        <f t="shared" si="139"/>
        <v>#N/A</v>
      </c>
      <c r="CG91" s="10" t="e">
        <f t="shared" si="140"/>
        <v>#N/A</v>
      </c>
      <c r="CH91" s="10" t="e">
        <f t="shared" si="141"/>
        <v>#N/A</v>
      </c>
      <c r="CI91" s="10" t="e">
        <f t="shared" si="142"/>
        <v>#N/A</v>
      </c>
      <c r="CJ91" s="10" t="e">
        <f t="shared" si="143"/>
        <v>#N/A</v>
      </c>
      <c r="CK91" s="10" t="e">
        <f t="shared" si="144"/>
        <v>#N/A</v>
      </c>
      <c r="CL91" s="10" t="e">
        <f t="shared" si="145"/>
        <v>#N/A</v>
      </c>
      <c r="CM91" s="10" t="e">
        <f t="shared" si="146"/>
        <v>#N/A</v>
      </c>
      <c r="CN91" s="10" t="e">
        <f t="shared" si="147"/>
        <v>#N/A</v>
      </c>
      <c r="CO91" s="10" t="e">
        <f t="shared" si="148"/>
        <v>#N/A</v>
      </c>
      <c r="CP91" s="10" t="e">
        <f t="shared" si="149"/>
        <v>#N/A</v>
      </c>
      <c r="CQ91" s="10" t="e">
        <f t="shared" si="150"/>
        <v>#N/A</v>
      </c>
      <c r="CR91" s="10" t="e">
        <f t="shared" si="151"/>
        <v>#N/A</v>
      </c>
      <c r="CS91" s="10" t="e">
        <f t="shared" si="152"/>
        <v>#N/A</v>
      </c>
      <c r="CT91" s="10" t="e">
        <f t="shared" si="153"/>
        <v>#N/A</v>
      </c>
      <c r="CU91" s="10" t="e">
        <f t="shared" si="154"/>
        <v>#N/A</v>
      </c>
      <c r="CV91" s="10" t="e">
        <f t="shared" si="155"/>
        <v>#N/A</v>
      </c>
      <c r="CW91" s="10" t="e">
        <f t="shared" si="156"/>
        <v>#N/A</v>
      </c>
      <c r="CX91" s="10" t="e">
        <f t="shared" si="157"/>
        <v>#N/A</v>
      </c>
      <c r="CY91" s="10" t="e">
        <f t="shared" si="158"/>
        <v>#N/A</v>
      </c>
      <c r="CZ91" s="10" t="e">
        <f t="shared" si="159"/>
        <v>#N/A</v>
      </c>
      <c r="DA91" s="10" t="e">
        <f t="shared" si="160"/>
        <v>#N/A</v>
      </c>
      <c r="DB91" s="10" t="e">
        <f t="shared" si="161"/>
        <v>#N/A</v>
      </c>
      <c r="DC91" s="10" t="e">
        <f t="shared" si="162"/>
        <v>#N/A</v>
      </c>
      <c r="DD91" s="10" t="e">
        <f t="shared" si="163"/>
        <v>#N/A</v>
      </c>
      <c r="DE91" s="10" t="e">
        <f t="shared" si="164"/>
        <v>#N/A</v>
      </c>
      <c r="DF91" s="10" t="e">
        <f t="shared" si="165"/>
        <v>#N/A</v>
      </c>
      <c r="DG91" s="10" t="e">
        <f t="shared" si="166"/>
        <v>#N/A</v>
      </c>
      <c r="DH91" s="10" t="e">
        <f t="shared" si="167"/>
        <v>#N/A</v>
      </c>
      <c r="DI91" s="10" t="e">
        <f t="shared" si="168"/>
        <v>#N/A</v>
      </c>
      <c r="DJ91" s="10" t="e">
        <f t="shared" si="169"/>
        <v>#N/A</v>
      </c>
      <c r="DK91" s="10" t="e">
        <f t="shared" si="170"/>
        <v>#N/A</v>
      </c>
      <c r="DL91" s="10" t="e">
        <f t="shared" si="171"/>
        <v>#N/A</v>
      </c>
      <c r="DM91" s="10" t="e">
        <f t="shared" si="172"/>
        <v>#N/A</v>
      </c>
      <c r="DN91" s="10" t="e">
        <f t="shared" si="173"/>
        <v>#N/A</v>
      </c>
      <c r="DO91" s="10" t="e">
        <f t="shared" si="174"/>
        <v>#N/A</v>
      </c>
      <c r="DP91" s="10" t="e">
        <f t="shared" si="175"/>
        <v>#N/A</v>
      </c>
      <c r="DQ91" s="10" t="e">
        <f t="shared" si="176"/>
        <v>#N/A</v>
      </c>
      <c r="DR91" s="10" t="e">
        <f t="shared" si="177"/>
        <v>#N/A</v>
      </c>
      <c r="DS91" s="10" t="e">
        <f t="shared" si="178"/>
        <v>#N/A</v>
      </c>
      <c r="DT91" s="10" t="e">
        <f t="shared" si="179"/>
        <v>#N/A</v>
      </c>
      <c r="DU91" s="10" t="e">
        <f t="shared" si="180"/>
        <v>#N/A</v>
      </c>
      <c r="DV91" s="10" t="e">
        <f t="shared" si="181"/>
        <v>#N/A</v>
      </c>
      <c r="DW91" s="10" t="e">
        <f t="shared" si="182"/>
        <v>#N/A</v>
      </c>
      <c r="DX91" s="10" t="e">
        <f t="shared" si="183"/>
        <v>#N/A</v>
      </c>
      <c r="DY91" s="10" t="e">
        <f t="shared" si="184"/>
        <v>#N/A</v>
      </c>
      <c r="DZ91" s="10" t="e">
        <f t="shared" si="185"/>
        <v>#N/A</v>
      </c>
      <c r="EA91" s="10" t="e">
        <f t="shared" si="186"/>
        <v>#N/A</v>
      </c>
      <c r="EB91" s="10" t="e">
        <f t="shared" si="187"/>
        <v>#N/A</v>
      </c>
      <c r="EC91" s="10" t="e">
        <f t="shared" si="188"/>
        <v>#N/A</v>
      </c>
      <c r="ED91" s="10" t="e">
        <f t="shared" si="189"/>
        <v>#N/A</v>
      </c>
      <c r="EE91" s="10" t="e">
        <f t="shared" si="190"/>
        <v>#N/A</v>
      </c>
      <c r="EF91" s="10" t="e">
        <f t="shared" si="191"/>
        <v>#N/A</v>
      </c>
      <c r="EG91" s="10" t="e">
        <f t="shared" si="192"/>
        <v>#N/A</v>
      </c>
      <c r="EH91" s="10" t="e">
        <f t="shared" si="193"/>
        <v>#N/A</v>
      </c>
      <c r="EI91" s="10" t="e">
        <f t="shared" si="194"/>
        <v>#N/A</v>
      </c>
      <c r="EJ91" s="10" t="e">
        <f t="shared" si="195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31"/>
        <v/>
      </c>
      <c r="BY92" s="10" t="e">
        <f t="shared" si="132"/>
        <v>#N/A</v>
      </c>
      <c r="BZ92" s="10" t="e">
        <f t="shared" si="133"/>
        <v>#N/A</v>
      </c>
      <c r="CA92" s="10" t="e">
        <f t="shared" si="134"/>
        <v>#N/A</v>
      </c>
      <c r="CB92" s="10" t="e">
        <f t="shared" si="135"/>
        <v>#N/A</v>
      </c>
      <c r="CC92" s="10" t="e">
        <f t="shared" si="136"/>
        <v>#N/A</v>
      </c>
      <c r="CD92" s="10" t="e">
        <f t="shared" si="137"/>
        <v>#N/A</v>
      </c>
      <c r="CE92" s="10" t="e">
        <f t="shared" si="138"/>
        <v>#N/A</v>
      </c>
      <c r="CF92" s="10" t="e">
        <f t="shared" si="139"/>
        <v>#N/A</v>
      </c>
      <c r="CG92" s="10" t="e">
        <f t="shared" si="140"/>
        <v>#N/A</v>
      </c>
      <c r="CH92" s="10" t="e">
        <f t="shared" si="141"/>
        <v>#N/A</v>
      </c>
      <c r="CI92" s="10" t="e">
        <f t="shared" si="142"/>
        <v>#N/A</v>
      </c>
      <c r="CJ92" s="10" t="e">
        <f t="shared" si="143"/>
        <v>#N/A</v>
      </c>
      <c r="CK92" s="10" t="e">
        <f t="shared" si="144"/>
        <v>#N/A</v>
      </c>
      <c r="CL92" s="10" t="e">
        <f t="shared" si="145"/>
        <v>#N/A</v>
      </c>
      <c r="CM92" s="10" t="e">
        <f t="shared" si="146"/>
        <v>#N/A</v>
      </c>
      <c r="CN92" s="10" t="e">
        <f t="shared" si="147"/>
        <v>#N/A</v>
      </c>
      <c r="CO92" s="10" t="e">
        <f t="shared" si="148"/>
        <v>#N/A</v>
      </c>
      <c r="CP92" s="10" t="e">
        <f t="shared" si="149"/>
        <v>#N/A</v>
      </c>
      <c r="CQ92" s="10" t="e">
        <f t="shared" si="150"/>
        <v>#N/A</v>
      </c>
      <c r="CR92" s="10" t="e">
        <f t="shared" si="151"/>
        <v>#N/A</v>
      </c>
      <c r="CS92" s="10" t="e">
        <f t="shared" si="152"/>
        <v>#N/A</v>
      </c>
      <c r="CT92" s="10" t="e">
        <f t="shared" si="153"/>
        <v>#N/A</v>
      </c>
      <c r="CU92" s="10" t="e">
        <f t="shared" si="154"/>
        <v>#N/A</v>
      </c>
      <c r="CV92" s="10" t="e">
        <f t="shared" si="155"/>
        <v>#N/A</v>
      </c>
      <c r="CW92" s="10" t="e">
        <f t="shared" si="156"/>
        <v>#N/A</v>
      </c>
      <c r="CX92" s="10" t="e">
        <f t="shared" si="157"/>
        <v>#N/A</v>
      </c>
      <c r="CY92" s="10" t="e">
        <f t="shared" si="158"/>
        <v>#N/A</v>
      </c>
      <c r="CZ92" s="10" t="e">
        <f t="shared" si="159"/>
        <v>#N/A</v>
      </c>
      <c r="DA92" s="10" t="e">
        <f t="shared" si="160"/>
        <v>#N/A</v>
      </c>
      <c r="DB92" s="10" t="e">
        <f t="shared" si="161"/>
        <v>#N/A</v>
      </c>
      <c r="DC92" s="10" t="e">
        <f t="shared" si="162"/>
        <v>#N/A</v>
      </c>
      <c r="DD92" s="10" t="e">
        <f t="shared" si="163"/>
        <v>#N/A</v>
      </c>
      <c r="DE92" s="10" t="e">
        <f t="shared" si="164"/>
        <v>#N/A</v>
      </c>
      <c r="DF92" s="10" t="e">
        <f t="shared" si="165"/>
        <v>#N/A</v>
      </c>
      <c r="DG92" s="10" t="e">
        <f t="shared" si="166"/>
        <v>#N/A</v>
      </c>
      <c r="DH92" s="10" t="e">
        <f t="shared" si="167"/>
        <v>#N/A</v>
      </c>
      <c r="DI92" s="10" t="e">
        <f t="shared" si="168"/>
        <v>#N/A</v>
      </c>
      <c r="DJ92" s="10" t="e">
        <f t="shared" si="169"/>
        <v>#N/A</v>
      </c>
      <c r="DK92" s="10" t="e">
        <f t="shared" si="170"/>
        <v>#N/A</v>
      </c>
      <c r="DL92" s="10" t="e">
        <f t="shared" si="171"/>
        <v>#N/A</v>
      </c>
      <c r="DM92" s="10" t="e">
        <f t="shared" si="172"/>
        <v>#N/A</v>
      </c>
      <c r="DN92" s="10" t="e">
        <f t="shared" si="173"/>
        <v>#N/A</v>
      </c>
      <c r="DO92" s="10" t="e">
        <f t="shared" si="174"/>
        <v>#N/A</v>
      </c>
      <c r="DP92" s="10" t="e">
        <f t="shared" si="175"/>
        <v>#N/A</v>
      </c>
      <c r="DQ92" s="10" t="e">
        <f t="shared" si="176"/>
        <v>#N/A</v>
      </c>
      <c r="DR92" s="10" t="e">
        <f t="shared" si="177"/>
        <v>#N/A</v>
      </c>
      <c r="DS92" s="10" t="e">
        <f t="shared" si="178"/>
        <v>#N/A</v>
      </c>
      <c r="DT92" s="10" t="e">
        <f t="shared" si="179"/>
        <v>#N/A</v>
      </c>
      <c r="DU92" s="10" t="e">
        <f t="shared" si="180"/>
        <v>#N/A</v>
      </c>
      <c r="DV92" s="10" t="e">
        <f t="shared" si="181"/>
        <v>#N/A</v>
      </c>
      <c r="DW92" s="10" t="e">
        <f t="shared" si="182"/>
        <v>#N/A</v>
      </c>
      <c r="DX92" s="10" t="e">
        <f t="shared" si="183"/>
        <v>#N/A</v>
      </c>
      <c r="DY92" s="10" t="e">
        <f t="shared" si="184"/>
        <v>#N/A</v>
      </c>
      <c r="DZ92" s="10" t="e">
        <f t="shared" si="185"/>
        <v>#N/A</v>
      </c>
      <c r="EA92" s="10" t="e">
        <f t="shared" si="186"/>
        <v>#N/A</v>
      </c>
      <c r="EB92" s="10" t="e">
        <f t="shared" si="187"/>
        <v>#N/A</v>
      </c>
      <c r="EC92" s="10" t="e">
        <f t="shared" si="188"/>
        <v>#N/A</v>
      </c>
      <c r="ED92" s="10" t="e">
        <f t="shared" si="189"/>
        <v>#N/A</v>
      </c>
      <c r="EE92" s="10" t="e">
        <f t="shared" si="190"/>
        <v>#N/A</v>
      </c>
      <c r="EF92" s="10" t="e">
        <f t="shared" si="191"/>
        <v>#N/A</v>
      </c>
      <c r="EG92" s="10" t="e">
        <f t="shared" si="192"/>
        <v>#N/A</v>
      </c>
      <c r="EH92" s="10" t="e">
        <f t="shared" si="193"/>
        <v>#N/A</v>
      </c>
      <c r="EI92" s="10" t="e">
        <f t="shared" si="194"/>
        <v>#N/A</v>
      </c>
      <c r="EJ92" s="10" t="e">
        <f t="shared" si="195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238</v>
      </c>
      <c r="K93" s="225" t="s">
        <v>16</v>
      </c>
      <c r="L93" s="225" t="s">
        <v>34</v>
      </c>
      <c r="M93" s="10" t="s">
        <v>16</v>
      </c>
      <c r="N93" s="225" t="s">
        <v>243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326</v>
      </c>
      <c r="M94" s="10" t="s">
        <v>183</v>
      </c>
      <c r="N94" s="225" t="s">
        <v>28</v>
      </c>
      <c r="O94" s="225" t="s">
        <v>236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238</v>
      </c>
      <c r="L95" s="225" t="s">
        <v>38</v>
      </c>
      <c r="M95" s="10" t="s">
        <v>238</v>
      </c>
      <c r="N95" s="225" t="s">
        <v>9</v>
      </c>
      <c r="O95" s="225" t="s">
        <v>240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243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236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244</v>
      </c>
      <c r="P97" s="225" t="s">
        <v>7</v>
      </c>
      <c r="Q97" s="10" t="s">
        <v>236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238</v>
      </c>
      <c r="M98" s="10" t="s">
        <v>244</v>
      </c>
      <c r="N98" s="225" t="s">
        <v>183</v>
      </c>
      <c r="O98" s="225" t="s">
        <v>39</v>
      </c>
      <c r="P98" s="225" t="s">
        <v>244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244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249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239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322</v>
      </c>
      <c r="K102" s="225" t="s">
        <v>239</v>
      </c>
      <c r="L102" s="225" t="s">
        <v>322</v>
      </c>
      <c r="M102" s="10" t="s">
        <v>7</v>
      </c>
      <c r="N102" s="225" t="s">
        <v>234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245</v>
      </c>
      <c r="N103" s="225" t="s">
        <v>236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245</v>
      </c>
      <c r="L104" s="225" t="s">
        <v>233</v>
      </c>
      <c r="M104" s="10" t="s">
        <v>26</v>
      </c>
      <c r="N104" s="225" t="s">
        <v>239</v>
      </c>
      <c r="O104" s="225" t="s">
        <v>242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234</v>
      </c>
      <c r="M105" s="10" t="s">
        <v>322</v>
      </c>
      <c r="N105" s="225" t="s">
        <v>7</v>
      </c>
      <c r="O105" s="225" t="s">
        <v>18</v>
      </c>
      <c r="P105" s="225" t="s">
        <v>242</v>
      </c>
      <c r="Q105" s="10" t="s">
        <v>322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245</v>
      </c>
      <c r="K106" s="225" t="s">
        <v>236</v>
      </c>
      <c r="L106" s="225" t="s">
        <v>236</v>
      </c>
      <c r="M106" s="10" t="s">
        <v>326</v>
      </c>
      <c r="N106" s="225" t="s">
        <v>245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249</v>
      </c>
      <c r="L107" s="225" t="s">
        <v>239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322</v>
      </c>
      <c r="L108" s="225" t="s">
        <v>240</v>
      </c>
      <c r="M108" s="10" t="s">
        <v>5</v>
      </c>
      <c r="N108" s="225" t="s">
        <v>8</v>
      </c>
      <c r="O108" s="225" t="s">
        <v>326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233</v>
      </c>
      <c r="K109" s="225" t="s">
        <v>12</v>
      </c>
      <c r="L109" s="225" t="s">
        <v>7</v>
      </c>
      <c r="M109" s="10" t="s">
        <v>17</v>
      </c>
      <c r="N109" s="225" t="s">
        <v>322</v>
      </c>
      <c r="O109" s="225" t="s">
        <v>234</v>
      </c>
      <c r="P109" s="225" t="s">
        <v>326</v>
      </c>
      <c r="Q109" s="10" t="s">
        <v>242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233</v>
      </c>
      <c r="L110" s="225" t="s">
        <v>245</v>
      </c>
      <c r="M110" s="10" t="s">
        <v>323</v>
      </c>
      <c r="N110" s="225" t="s">
        <v>326</v>
      </c>
      <c r="O110" s="225" t="s">
        <v>239</v>
      </c>
      <c r="P110" s="225" t="s">
        <v>234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236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239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239</v>
      </c>
      <c r="K112" s="225" t="s">
        <v>22</v>
      </c>
      <c r="L112" s="225" t="s">
        <v>249</v>
      </c>
      <c r="M112" s="10" t="s">
        <v>233</v>
      </c>
      <c r="N112" s="225" t="s">
        <v>238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240</v>
      </c>
      <c r="K113" s="225" t="s">
        <v>32</v>
      </c>
      <c r="L113" s="225" t="s">
        <v>12</v>
      </c>
      <c r="M113" s="10" t="s">
        <v>234</v>
      </c>
      <c r="N113" s="225" t="s">
        <v>5</v>
      </c>
      <c r="O113" s="225" t="s">
        <v>243</v>
      </c>
      <c r="P113" s="225" t="s">
        <v>243</v>
      </c>
      <c r="Q113" s="10" t="s">
        <v>326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240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333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242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239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242</v>
      </c>
      <c r="L116" s="225" t="s">
        <v>32</v>
      </c>
      <c r="M116" s="10" t="s">
        <v>236</v>
      </c>
      <c r="N116" s="225" t="s">
        <v>32</v>
      </c>
      <c r="O116" s="225" t="s">
        <v>322</v>
      </c>
      <c r="P116" s="225" t="s">
        <v>322</v>
      </c>
      <c r="Q116" s="10" t="s">
        <v>243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246</v>
      </c>
      <c r="K117" s="225" t="s">
        <v>26</v>
      </c>
      <c r="L117" s="225" t="s">
        <v>226</v>
      </c>
      <c r="M117" s="10" t="s">
        <v>240</v>
      </c>
      <c r="N117" s="225" t="s">
        <v>237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247</v>
      </c>
      <c r="L118" s="225" t="s">
        <v>5</v>
      </c>
      <c r="M118" s="10" t="s">
        <v>242</v>
      </c>
      <c r="N118" s="225" t="s">
        <v>240</v>
      </c>
      <c r="O118" s="225" t="s">
        <v>238</v>
      </c>
      <c r="P118" s="225" t="s">
        <v>238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247</v>
      </c>
      <c r="K119" s="225" t="s">
        <v>30</v>
      </c>
      <c r="L119" s="225" t="s">
        <v>242</v>
      </c>
      <c r="M119" s="10" t="s">
        <v>8</v>
      </c>
      <c r="N119" s="225" t="s">
        <v>242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247</v>
      </c>
      <c r="M120" s="10" t="s">
        <v>325</v>
      </c>
      <c r="N120" s="225" t="s">
        <v>40</v>
      </c>
      <c r="O120" s="225" t="s">
        <v>333</v>
      </c>
      <c r="P120" s="225" t="s">
        <v>333</v>
      </c>
      <c r="Q120" s="10" t="s">
        <v>238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328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325</v>
      </c>
      <c r="L122" s="225" t="s">
        <v>248</v>
      </c>
      <c r="M122" s="10" t="s">
        <v>248</v>
      </c>
      <c r="N122" s="225" t="s">
        <v>18</v>
      </c>
      <c r="O122" s="225" t="s">
        <v>12</v>
      </c>
      <c r="P122" s="225" t="s">
        <v>12</v>
      </c>
      <c r="Q122" s="10" t="s">
        <v>325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250</v>
      </c>
      <c r="K123" s="225" t="s">
        <v>328</v>
      </c>
      <c r="L123" s="225" t="s">
        <v>23</v>
      </c>
      <c r="M123" s="10" t="s">
        <v>249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234</v>
      </c>
      <c r="L124" s="225" t="s">
        <v>8</v>
      </c>
      <c r="M124" s="10" t="s">
        <v>52</v>
      </c>
      <c r="N124" s="225" t="s">
        <v>325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323</v>
      </c>
      <c r="K125" s="225" t="s">
        <v>40</v>
      </c>
      <c r="L125" s="225" t="s">
        <v>323</v>
      </c>
      <c r="M125" s="10" t="s">
        <v>15</v>
      </c>
      <c r="N125" s="225" t="s">
        <v>328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324</v>
      </c>
      <c r="K126" s="225" t="s">
        <v>21</v>
      </c>
      <c r="L126" s="225" t="s">
        <v>325</v>
      </c>
      <c r="M126" s="10" t="s">
        <v>21</v>
      </c>
      <c r="N126" s="225" t="s">
        <v>14</v>
      </c>
      <c r="O126" s="225" t="s">
        <v>40</v>
      </c>
      <c r="P126" s="225" t="s">
        <v>246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237</v>
      </c>
      <c r="L127" s="225" t="s">
        <v>328</v>
      </c>
      <c r="M127" s="10" t="s">
        <v>237</v>
      </c>
      <c r="N127" s="225" t="s">
        <v>52</v>
      </c>
      <c r="O127" s="225" t="s">
        <v>13</v>
      </c>
      <c r="P127" s="225" t="s">
        <v>40</v>
      </c>
      <c r="Q127" s="10" t="s">
        <v>246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232</v>
      </c>
      <c r="K128" s="225" t="s">
        <v>226</v>
      </c>
      <c r="L128" s="225" t="s">
        <v>40</v>
      </c>
      <c r="M128" s="10" t="s">
        <v>226</v>
      </c>
      <c r="N128" s="225" t="s">
        <v>323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237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234</v>
      </c>
      <c r="K130" s="225" t="s">
        <v>310</v>
      </c>
      <c r="L130" s="225" t="s">
        <v>21</v>
      </c>
      <c r="M130" s="10" t="s">
        <v>247</v>
      </c>
      <c r="N130" s="225" t="s">
        <v>22</v>
      </c>
      <c r="O130" s="225" t="s">
        <v>245</v>
      </c>
      <c r="P130" s="225" t="s">
        <v>237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237</v>
      </c>
      <c r="M131" s="10" t="s">
        <v>30</v>
      </c>
      <c r="N131" s="225" t="s">
        <v>21</v>
      </c>
      <c r="O131" s="225" t="s">
        <v>323</v>
      </c>
      <c r="P131" s="225" t="s">
        <v>245</v>
      </c>
      <c r="Q131" s="10" t="s">
        <v>237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235</v>
      </c>
      <c r="K132" s="225" t="s">
        <v>246</v>
      </c>
      <c r="L132" s="225" t="s">
        <v>11</v>
      </c>
      <c r="M132" s="10" t="s">
        <v>18</v>
      </c>
      <c r="N132" s="225" t="s">
        <v>226</v>
      </c>
      <c r="O132" s="225" t="s">
        <v>226</v>
      </c>
      <c r="P132" s="225" t="s">
        <v>323</v>
      </c>
      <c r="Q132" s="10" t="s">
        <v>245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310</v>
      </c>
      <c r="M133" s="10" t="s">
        <v>23</v>
      </c>
      <c r="N133" s="225" t="s">
        <v>246</v>
      </c>
      <c r="O133" s="225" t="s">
        <v>11</v>
      </c>
      <c r="P133" s="225" t="s">
        <v>226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310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237</v>
      </c>
      <c r="K135" s="225" t="s">
        <v>35</v>
      </c>
      <c r="L135" s="225" t="s">
        <v>246</v>
      </c>
      <c r="M135" s="10" t="s">
        <v>331</v>
      </c>
      <c r="N135" s="225" t="s">
        <v>331</v>
      </c>
      <c r="O135" s="225" t="s">
        <v>246</v>
      </c>
      <c r="P135" s="225" t="s">
        <v>310</v>
      </c>
      <c r="Q135" s="10" t="s">
        <v>323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226</v>
      </c>
      <c r="K136" s="225" t="s">
        <v>250</v>
      </c>
      <c r="L136" s="225" t="s">
        <v>18</v>
      </c>
      <c r="M136" s="10" t="s">
        <v>333</v>
      </c>
      <c r="N136" s="225" t="s">
        <v>333</v>
      </c>
      <c r="O136" s="225" t="s">
        <v>249</v>
      </c>
      <c r="P136" s="225" t="s">
        <v>249</v>
      </c>
      <c r="Q136" s="10" t="s">
        <v>226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334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248</v>
      </c>
      <c r="O138" s="225" t="s">
        <v>331</v>
      </c>
      <c r="P138" s="225" t="s">
        <v>325</v>
      </c>
      <c r="Q138" s="10" t="s">
        <v>310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310</v>
      </c>
      <c r="K139" s="225" t="s">
        <v>282</v>
      </c>
      <c r="L139" s="225" t="s">
        <v>250</v>
      </c>
      <c r="M139" s="10" t="s">
        <v>332</v>
      </c>
      <c r="N139" s="225" t="s">
        <v>249</v>
      </c>
      <c r="O139" s="225" t="s">
        <v>31</v>
      </c>
      <c r="P139" s="225" t="s">
        <v>331</v>
      </c>
      <c r="Q139" s="10" t="s">
        <v>249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323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324</v>
      </c>
      <c r="L141" s="225" t="s">
        <v>36</v>
      </c>
      <c r="M141" s="10" t="s">
        <v>13</v>
      </c>
      <c r="N141" s="225" t="s">
        <v>11</v>
      </c>
      <c r="O141" s="225" t="s">
        <v>325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331</v>
      </c>
      <c r="L142" s="225" t="s">
        <v>282</v>
      </c>
      <c r="M142" s="10" t="s">
        <v>11</v>
      </c>
      <c r="N142" s="225" t="s">
        <v>29</v>
      </c>
      <c r="O142" s="225" t="s">
        <v>328</v>
      </c>
      <c r="P142" s="225" t="s">
        <v>328</v>
      </c>
      <c r="Q142" s="10" t="s">
        <v>331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333</v>
      </c>
      <c r="L143" s="225" t="s">
        <v>324</v>
      </c>
      <c r="M143" s="10" t="s">
        <v>310</v>
      </c>
      <c r="N143" s="225" t="s">
        <v>310</v>
      </c>
      <c r="O143" s="225" t="s">
        <v>29</v>
      </c>
      <c r="P143" s="225" t="s">
        <v>29</v>
      </c>
      <c r="Q143" s="10" t="s">
        <v>327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248</v>
      </c>
      <c r="K144" s="225" t="s">
        <v>334</v>
      </c>
      <c r="L144" s="225" t="s">
        <v>331</v>
      </c>
      <c r="M144" s="10" t="s">
        <v>246</v>
      </c>
      <c r="N144" s="225" t="s">
        <v>31</v>
      </c>
      <c r="O144" s="225" t="s">
        <v>36</v>
      </c>
      <c r="P144" s="225" t="s">
        <v>36</v>
      </c>
      <c r="Q144" s="10" t="s">
        <v>328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248</v>
      </c>
      <c r="L145" s="225" t="s">
        <v>333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334</v>
      </c>
      <c r="M146" s="10" t="s">
        <v>14</v>
      </c>
      <c r="N146" s="225" t="s">
        <v>247</v>
      </c>
      <c r="O146" s="225" t="s">
        <v>248</v>
      </c>
      <c r="P146" s="225" t="s">
        <v>248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232</v>
      </c>
      <c r="L147" s="225" t="s">
        <v>6</v>
      </c>
      <c r="M147" s="10" t="s">
        <v>250</v>
      </c>
      <c r="N147" s="225" t="s">
        <v>37</v>
      </c>
      <c r="O147" s="225" t="s">
        <v>334</v>
      </c>
      <c r="P147" s="225" t="s">
        <v>334</v>
      </c>
      <c r="Q147" s="10" t="s">
        <v>248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232</v>
      </c>
      <c r="M148" s="10" t="s">
        <v>36</v>
      </c>
      <c r="N148" s="225" t="s">
        <v>36</v>
      </c>
      <c r="O148" s="225" t="s">
        <v>338</v>
      </c>
      <c r="P148" s="225" t="s">
        <v>338</v>
      </c>
      <c r="Q148" s="10" t="s">
        <v>334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282</v>
      </c>
      <c r="N149" s="225" t="s">
        <v>334</v>
      </c>
      <c r="O149" s="225" t="s">
        <v>247</v>
      </c>
      <c r="P149" s="225" t="s">
        <v>247</v>
      </c>
      <c r="Q149" s="10" t="s">
        <v>335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235</v>
      </c>
      <c r="L150" s="225" t="s">
        <v>235</v>
      </c>
      <c r="M150" s="10" t="s">
        <v>324</v>
      </c>
      <c r="N150" s="225" t="s">
        <v>335</v>
      </c>
      <c r="O150" s="225" t="s">
        <v>37</v>
      </c>
      <c r="P150" s="225" t="s">
        <v>37</v>
      </c>
      <c r="Q150" s="10" t="s">
        <v>338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282</v>
      </c>
      <c r="K151" s="225" t="s">
        <v>29</v>
      </c>
      <c r="L151" s="225" t="s">
        <v>29</v>
      </c>
      <c r="M151" s="10" t="s">
        <v>336</v>
      </c>
      <c r="N151" s="225" t="s">
        <v>332</v>
      </c>
      <c r="O151" s="225" t="s">
        <v>327</v>
      </c>
      <c r="P151" s="225" t="s">
        <v>327</v>
      </c>
      <c r="Q151" s="10" t="s">
        <v>247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325</v>
      </c>
      <c r="K152" s="225" t="s">
        <v>19</v>
      </c>
      <c r="L152" s="225" t="s">
        <v>19</v>
      </c>
      <c r="M152" s="10" t="s">
        <v>4</v>
      </c>
      <c r="N152" s="225" t="s">
        <v>250</v>
      </c>
      <c r="O152" s="225" t="s">
        <v>335</v>
      </c>
      <c r="P152" s="225" t="s">
        <v>335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327</v>
      </c>
      <c r="K153" s="225" t="s">
        <v>4</v>
      </c>
      <c r="L153" s="225" t="s">
        <v>4</v>
      </c>
      <c r="M153" s="10" t="s">
        <v>232</v>
      </c>
      <c r="N153" s="225" t="s">
        <v>282</v>
      </c>
      <c r="O153" s="225" t="s">
        <v>332</v>
      </c>
      <c r="P153" s="225" t="s">
        <v>332</v>
      </c>
      <c r="Q153" s="10" t="s">
        <v>332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328</v>
      </c>
      <c r="K154" s="225" t="s">
        <v>31</v>
      </c>
      <c r="L154" s="225" t="s">
        <v>31</v>
      </c>
      <c r="M154" s="10" t="s">
        <v>235</v>
      </c>
      <c r="N154" s="225" t="s">
        <v>324</v>
      </c>
      <c r="O154" s="225" t="s">
        <v>250</v>
      </c>
      <c r="P154" s="225" t="s">
        <v>250</v>
      </c>
      <c r="Q154" s="10" t="s">
        <v>250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331</v>
      </c>
      <c r="K155" s="225" t="s">
        <v>37</v>
      </c>
      <c r="L155" s="225" t="s">
        <v>37</v>
      </c>
      <c r="M155" s="10" t="s">
        <v>29</v>
      </c>
      <c r="N155" s="225" t="s">
        <v>336</v>
      </c>
      <c r="O155" s="225" t="s">
        <v>282</v>
      </c>
      <c r="P155" s="225" t="s">
        <v>282</v>
      </c>
      <c r="Q155" s="10" t="s">
        <v>282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332</v>
      </c>
      <c r="K156" s="225" t="s">
        <v>20</v>
      </c>
      <c r="L156" s="225" t="s">
        <v>20</v>
      </c>
      <c r="M156" s="10" t="s">
        <v>19</v>
      </c>
      <c r="N156" s="225" t="s">
        <v>232</v>
      </c>
      <c r="O156" s="225" t="s">
        <v>324</v>
      </c>
      <c r="P156" s="225" t="s">
        <v>324</v>
      </c>
      <c r="Q156" s="10" t="s">
        <v>324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333</v>
      </c>
      <c r="K157" s="225" t="s">
        <v>327</v>
      </c>
      <c r="L157" s="225" t="s">
        <v>327</v>
      </c>
      <c r="M157" s="10" t="s">
        <v>31</v>
      </c>
      <c r="N157" s="225" t="s">
        <v>235</v>
      </c>
      <c r="O157" s="225" t="s">
        <v>336</v>
      </c>
      <c r="P157" s="225" t="s">
        <v>336</v>
      </c>
      <c r="Q157" s="10" t="s">
        <v>336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334</v>
      </c>
      <c r="K158" s="225" t="s">
        <v>332</v>
      </c>
      <c r="L158" s="225" t="s">
        <v>332</v>
      </c>
      <c r="M158" s="10" t="s">
        <v>20</v>
      </c>
      <c r="N158" s="225" t="s">
        <v>19</v>
      </c>
      <c r="O158" s="225" t="s">
        <v>232</v>
      </c>
      <c r="P158" s="225" t="s">
        <v>232</v>
      </c>
      <c r="Q158" s="10" t="s">
        <v>232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335</v>
      </c>
      <c r="K159" s="225" t="s">
        <v>335</v>
      </c>
      <c r="L159" s="225" t="s">
        <v>335</v>
      </c>
      <c r="M159" s="10" t="s">
        <v>327</v>
      </c>
      <c r="N159" s="225" t="s">
        <v>20</v>
      </c>
      <c r="O159" s="225" t="s">
        <v>235</v>
      </c>
      <c r="P159" s="225" t="s">
        <v>235</v>
      </c>
      <c r="Q159" s="10" t="s">
        <v>235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336</v>
      </c>
      <c r="K160" s="225" t="s">
        <v>336</v>
      </c>
      <c r="L160" s="225" t="s">
        <v>336</v>
      </c>
      <c r="M160" s="10" t="s">
        <v>335</v>
      </c>
      <c r="N160" s="225" t="s">
        <v>327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338</v>
      </c>
      <c r="K161" s="225" t="s">
        <v>338</v>
      </c>
      <c r="L161" s="225" t="s">
        <v>338</v>
      </c>
      <c r="M161" s="10" t="s">
        <v>338</v>
      </c>
      <c r="N161" s="225" t="s">
        <v>338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232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233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234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235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236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237</v>
      </c>
      <c r="B22" s="222">
        <v>21</v>
      </c>
      <c r="C22" s="84"/>
    </row>
    <row r="23" spans="1:3" x14ac:dyDescent="0.2">
      <c r="A23" s="221" t="s">
        <v>238</v>
      </c>
      <c r="B23" s="222">
        <v>22</v>
      </c>
      <c r="C23" s="84"/>
    </row>
    <row r="24" spans="1:3" x14ac:dyDescent="0.2">
      <c r="A24" s="221" t="s">
        <v>239</v>
      </c>
      <c r="B24" s="222">
        <v>23</v>
      </c>
      <c r="C24" s="84"/>
    </row>
    <row r="25" spans="1:3" x14ac:dyDescent="0.2">
      <c r="A25" s="221" t="s">
        <v>226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240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310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241</v>
      </c>
      <c r="B34" s="222">
        <v>33</v>
      </c>
      <c r="C34" s="84"/>
    </row>
    <row r="35" spans="1:3" x14ac:dyDescent="0.2">
      <c r="A35" s="221" t="s">
        <v>242</v>
      </c>
      <c r="B35" s="222">
        <v>34</v>
      </c>
      <c r="C35" s="84"/>
    </row>
    <row r="36" spans="1:3" x14ac:dyDescent="0.2">
      <c r="A36" s="221" t="s">
        <v>243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244</v>
      </c>
      <c r="B38" s="222">
        <v>37</v>
      </c>
      <c r="C38" s="84"/>
    </row>
    <row r="39" spans="1:3" x14ac:dyDescent="0.2">
      <c r="A39" s="221" t="s">
        <v>245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246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247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248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249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250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282</v>
      </c>
      <c r="B66" s="222">
        <v>65</v>
      </c>
      <c r="C66" s="84"/>
    </row>
    <row r="67" spans="1:3" x14ac:dyDescent="0.2">
      <c r="A67" s="221" t="s">
        <v>322</v>
      </c>
      <c r="B67" s="222">
        <v>66</v>
      </c>
      <c r="C67" s="84"/>
    </row>
    <row r="68" spans="1:3" x14ac:dyDescent="0.2">
      <c r="A68" s="221" t="s">
        <v>323</v>
      </c>
      <c r="B68" s="222">
        <v>67</v>
      </c>
      <c r="C68" s="84"/>
    </row>
    <row r="69" spans="1:3" x14ac:dyDescent="0.2">
      <c r="A69" s="221" t="s">
        <v>324</v>
      </c>
      <c r="B69" s="222">
        <v>68</v>
      </c>
      <c r="C69" s="84"/>
    </row>
    <row r="70" spans="1:3" x14ac:dyDescent="0.2">
      <c r="A70" s="221" t="s">
        <v>325</v>
      </c>
      <c r="B70" s="222">
        <v>69</v>
      </c>
      <c r="C70" s="84"/>
    </row>
    <row r="71" spans="1:3" x14ac:dyDescent="0.2">
      <c r="A71" s="221" t="s">
        <v>326</v>
      </c>
      <c r="B71" s="222">
        <v>70</v>
      </c>
      <c r="C71" s="84"/>
    </row>
    <row r="72" spans="1:3" x14ac:dyDescent="0.2">
      <c r="A72" s="221" t="s">
        <v>327</v>
      </c>
      <c r="B72" s="222">
        <v>71</v>
      </c>
      <c r="C72" s="84"/>
    </row>
    <row r="73" spans="1:3" x14ac:dyDescent="0.2">
      <c r="A73" s="221" t="s">
        <v>328</v>
      </c>
      <c r="B73" s="222">
        <v>72</v>
      </c>
      <c r="C73" s="84"/>
    </row>
    <row r="74" spans="1:3" x14ac:dyDescent="0.2">
      <c r="A74" s="221" t="s">
        <v>331</v>
      </c>
      <c r="B74" s="222">
        <v>73</v>
      </c>
      <c r="C74" s="84"/>
    </row>
    <row r="75" spans="1:3" x14ac:dyDescent="0.2">
      <c r="A75" s="221" t="s">
        <v>332</v>
      </c>
      <c r="B75" s="222">
        <v>74</v>
      </c>
      <c r="C75" s="84"/>
    </row>
    <row r="76" spans="1:3" x14ac:dyDescent="0.2">
      <c r="A76" s="221" t="s">
        <v>333</v>
      </c>
      <c r="B76" s="222">
        <v>75</v>
      </c>
      <c r="C76" s="84"/>
    </row>
    <row r="77" spans="1:3" x14ac:dyDescent="0.2">
      <c r="A77" s="221" t="s">
        <v>334</v>
      </c>
      <c r="B77" s="222">
        <v>76</v>
      </c>
      <c r="C77" s="84"/>
    </row>
    <row r="78" spans="1:3" x14ac:dyDescent="0.2">
      <c r="A78" s="221" t="s">
        <v>335</v>
      </c>
      <c r="B78" s="222">
        <v>77</v>
      </c>
      <c r="C78" s="84"/>
    </row>
    <row r="79" spans="1:3" x14ac:dyDescent="0.2">
      <c r="A79" s="221" t="s">
        <v>336</v>
      </c>
      <c r="B79" s="222">
        <v>78</v>
      </c>
      <c r="C79" s="84"/>
    </row>
    <row r="80" spans="1:3" ht="13.5" thickBot="1" x14ac:dyDescent="0.25">
      <c r="A80" s="223" t="s">
        <v>338</v>
      </c>
      <c r="B80" s="224">
        <v>79</v>
      </c>
      <c r="C80" s="84"/>
    </row>
    <row r="81" spans="1:3" ht="15.75" thickBot="1" x14ac:dyDescent="0.25">
      <c r="A81" s="192" t="s">
        <v>337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0"/>
  <sheetViews>
    <sheetView topLeftCell="A30" zoomScale="90" zoomScaleNormal="90" workbookViewId="0">
      <selection activeCell="A60" sqref="A60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280</v>
      </c>
      <c r="B1" s="215" t="s">
        <v>281</v>
      </c>
    </row>
    <row r="2" spans="1:2" x14ac:dyDescent="0.2">
      <c r="A2" s="216" t="s">
        <v>253</v>
      </c>
      <c r="B2" s="217">
        <v>30</v>
      </c>
    </row>
    <row r="3" spans="1:2" x14ac:dyDescent="0.2">
      <c r="A3" s="216" t="s">
        <v>254</v>
      </c>
      <c r="B3" s="217">
        <v>30</v>
      </c>
    </row>
    <row r="4" spans="1:2" x14ac:dyDescent="0.2">
      <c r="A4" s="216" t="s">
        <v>255</v>
      </c>
      <c r="B4" s="217">
        <v>30</v>
      </c>
    </row>
    <row r="5" spans="1:2" x14ac:dyDescent="0.2">
      <c r="A5" s="216" t="s">
        <v>256</v>
      </c>
      <c r="B5" s="217">
        <v>30</v>
      </c>
    </row>
    <row r="6" spans="1:2" x14ac:dyDescent="0.2">
      <c r="A6" s="216" t="s">
        <v>279</v>
      </c>
      <c r="B6" s="217">
        <v>30</v>
      </c>
    </row>
    <row r="7" spans="1:2" x14ac:dyDescent="0.2">
      <c r="A7" s="216" t="s">
        <v>257</v>
      </c>
      <c r="B7" s="217">
        <v>30</v>
      </c>
    </row>
    <row r="8" spans="1:2" x14ac:dyDescent="0.2">
      <c r="A8" s="216" t="s">
        <v>258</v>
      </c>
      <c r="B8" s="217">
        <v>30</v>
      </c>
    </row>
    <row r="9" spans="1:2" x14ac:dyDescent="0.2">
      <c r="A9" s="216" t="s">
        <v>259</v>
      </c>
      <c r="B9" s="217">
        <v>30</v>
      </c>
    </row>
    <row r="10" spans="1:2" x14ac:dyDescent="0.2">
      <c r="A10" s="216" t="s">
        <v>260</v>
      </c>
      <c r="B10" s="217">
        <v>30</v>
      </c>
    </row>
    <row r="11" spans="1:2" x14ac:dyDescent="0.2">
      <c r="A11" s="216" t="s">
        <v>261</v>
      </c>
      <c r="B11" s="217">
        <v>30</v>
      </c>
    </row>
    <row r="12" spans="1:2" x14ac:dyDescent="0.2">
      <c r="A12" s="216" t="s">
        <v>262</v>
      </c>
      <c r="B12" s="217">
        <v>30</v>
      </c>
    </row>
    <row r="13" spans="1:2" x14ac:dyDescent="0.2">
      <c r="A13" s="216" t="s">
        <v>263</v>
      </c>
      <c r="B13" s="217">
        <v>30</v>
      </c>
    </row>
    <row r="14" spans="1:2" x14ac:dyDescent="0.2">
      <c r="A14" s="216" t="s">
        <v>264</v>
      </c>
      <c r="B14" s="217">
        <v>30</v>
      </c>
    </row>
    <row r="15" spans="1:2" x14ac:dyDescent="0.2">
      <c r="A15" s="216" t="s">
        <v>283</v>
      </c>
      <c r="B15" s="217">
        <v>20</v>
      </c>
    </row>
    <row r="16" spans="1:2" x14ac:dyDescent="0.2">
      <c r="A16" s="216" t="s">
        <v>284</v>
      </c>
      <c r="B16" s="217">
        <v>20</v>
      </c>
    </row>
    <row r="17" spans="1:2" x14ac:dyDescent="0.2">
      <c r="A17" s="216" t="s">
        <v>285</v>
      </c>
      <c r="B17" s="217">
        <v>20</v>
      </c>
    </row>
    <row r="18" spans="1:2" x14ac:dyDescent="0.2">
      <c r="A18" s="216" t="s">
        <v>286</v>
      </c>
      <c r="B18" s="217">
        <v>20</v>
      </c>
    </row>
    <row r="19" spans="1:2" x14ac:dyDescent="0.2">
      <c r="A19" s="216" t="s">
        <v>287</v>
      </c>
      <c r="B19" s="217">
        <v>20</v>
      </c>
    </row>
    <row r="20" spans="1:2" x14ac:dyDescent="0.2">
      <c r="A20" s="216" t="s">
        <v>288</v>
      </c>
      <c r="B20" s="217">
        <v>20</v>
      </c>
    </row>
    <row r="21" spans="1:2" x14ac:dyDescent="0.2">
      <c r="A21" s="216" t="s">
        <v>289</v>
      </c>
      <c r="B21" s="217">
        <v>20</v>
      </c>
    </row>
    <row r="22" spans="1:2" x14ac:dyDescent="0.2">
      <c r="A22" s="216" t="s">
        <v>290</v>
      </c>
      <c r="B22" s="217">
        <v>20</v>
      </c>
    </row>
    <row r="23" spans="1:2" x14ac:dyDescent="0.2">
      <c r="A23" s="216" t="s">
        <v>291</v>
      </c>
      <c r="B23" s="217">
        <v>20</v>
      </c>
    </row>
    <row r="24" spans="1:2" x14ac:dyDescent="0.2">
      <c r="A24" s="216" t="s">
        <v>292</v>
      </c>
      <c r="B24" s="217">
        <v>20</v>
      </c>
    </row>
    <row r="25" spans="1:2" x14ac:dyDescent="0.2">
      <c r="A25" s="216" t="s">
        <v>293</v>
      </c>
      <c r="B25" s="217">
        <v>20</v>
      </c>
    </row>
    <row r="26" spans="1:2" x14ac:dyDescent="0.2">
      <c r="A26" s="216" t="s">
        <v>294</v>
      </c>
      <c r="B26" s="217">
        <v>20</v>
      </c>
    </row>
    <row r="27" spans="1:2" x14ac:dyDescent="0.2">
      <c r="A27" s="216" t="s">
        <v>295</v>
      </c>
      <c r="B27" s="217">
        <v>20</v>
      </c>
    </row>
    <row r="28" spans="1:2" x14ac:dyDescent="0.2">
      <c r="A28" s="216" t="s">
        <v>265</v>
      </c>
      <c r="B28" s="217">
        <v>20</v>
      </c>
    </row>
    <row r="29" spans="1:2" x14ac:dyDescent="0.2">
      <c r="A29" s="216" t="s">
        <v>266</v>
      </c>
      <c r="B29" s="217">
        <v>20</v>
      </c>
    </row>
    <row r="30" spans="1:2" x14ac:dyDescent="0.2">
      <c r="A30" s="216" t="s">
        <v>267</v>
      </c>
      <c r="B30" s="217">
        <v>20</v>
      </c>
    </row>
    <row r="31" spans="1:2" x14ac:dyDescent="0.2">
      <c r="A31" s="216" t="s">
        <v>268</v>
      </c>
      <c r="B31" s="217">
        <v>20</v>
      </c>
    </row>
    <row r="32" spans="1:2" x14ac:dyDescent="0.2">
      <c r="A32" s="216" t="s">
        <v>269</v>
      </c>
      <c r="B32" s="217">
        <v>20</v>
      </c>
    </row>
    <row r="33" spans="1:2" x14ac:dyDescent="0.2">
      <c r="A33" s="216" t="s">
        <v>270</v>
      </c>
      <c r="B33" s="217">
        <v>20</v>
      </c>
    </row>
    <row r="34" spans="1:2" x14ac:dyDescent="0.2">
      <c r="A34" s="216" t="s">
        <v>271</v>
      </c>
      <c r="B34" s="217">
        <v>20</v>
      </c>
    </row>
    <row r="35" spans="1:2" x14ac:dyDescent="0.2">
      <c r="A35" s="216" t="s">
        <v>272</v>
      </c>
      <c r="B35" s="217">
        <v>20</v>
      </c>
    </row>
    <row r="36" spans="1:2" x14ac:dyDescent="0.2">
      <c r="A36" s="216" t="s">
        <v>273</v>
      </c>
      <c r="B36" s="217">
        <v>20</v>
      </c>
    </row>
    <row r="37" spans="1:2" x14ac:dyDescent="0.2">
      <c r="A37" s="216" t="s">
        <v>274</v>
      </c>
      <c r="B37" s="217">
        <v>20</v>
      </c>
    </row>
    <row r="38" spans="1:2" x14ac:dyDescent="0.2">
      <c r="A38" s="216" t="s">
        <v>275</v>
      </c>
      <c r="B38" s="217">
        <v>20</v>
      </c>
    </row>
    <row r="39" spans="1:2" x14ac:dyDescent="0.2">
      <c r="A39" s="216" t="s">
        <v>278</v>
      </c>
      <c r="B39" s="217">
        <v>20</v>
      </c>
    </row>
    <row r="40" spans="1:2" x14ac:dyDescent="0.2">
      <c r="A40" s="216" t="s">
        <v>276</v>
      </c>
      <c r="B40" s="217">
        <v>20</v>
      </c>
    </row>
    <row r="41" spans="1:2" x14ac:dyDescent="0.2">
      <c r="A41" s="216" t="s">
        <v>277</v>
      </c>
      <c r="B41" s="217">
        <v>20</v>
      </c>
    </row>
    <row r="42" spans="1:2" x14ac:dyDescent="0.2">
      <c r="A42" s="216" t="s">
        <v>296</v>
      </c>
      <c r="B42" s="217">
        <v>30</v>
      </c>
    </row>
    <row r="43" spans="1:2" x14ac:dyDescent="0.2">
      <c r="A43" s="216" t="s">
        <v>297</v>
      </c>
      <c r="B43" s="217">
        <v>30</v>
      </c>
    </row>
    <row r="44" spans="1:2" x14ac:dyDescent="0.2">
      <c r="A44" s="216" t="s">
        <v>298</v>
      </c>
      <c r="B44" s="217">
        <v>30</v>
      </c>
    </row>
    <row r="45" spans="1:2" x14ac:dyDescent="0.2">
      <c r="A45" s="216" t="s">
        <v>299</v>
      </c>
      <c r="B45" s="217">
        <v>30</v>
      </c>
    </row>
    <row r="46" spans="1:2" x14ac:dyDescent="0.2">
      <c r="A46" s="216" t="s">
        <v>300</v>
      </c>
      <c r="B46" s="217">
        <v>30</v>
      </c>
    </row>
    <row r="47" spans="1:2" x14ac:dyDescent="0.2">
      <c r="A47" s="216" t="s">
        <v>301</v>
      </c>
      <c r="B47" s="217">
        <v>30</v>
      </c>
    </row>
    <row r="48" spans="1:2" x14ac:dyDescent="0.2">
      <c r="A48" s="216" t="s">
        <v>302</v>
      </c>
      <c r="B48" s="217">
        <v>30</v>
      </c>
    </row>
    <row r="49" spans="1:2" x14ac:dyDescent="0.2">
      <c r="A49" s="216" t="s">
        <v>303</v>
      </c>
      <c r="B49" s="217">
        <v>30</v>
      </c>
    </row>
    <row r="50" spans="1:2" x14ac:dyDescent="0.2">
      <c r="A50" s="216" t="s">
        <v>304</v>
      </c>
      <c r="B50" s="217">
        <v>30</v>
      </c>
    </row>
    <row r="51" spans="1:2" x14ac:dyDescent="0.2">
      <c r="A51" s="216" t="s">
        <v>305</v>
      </c>
      <c r="B51" s="217">
        <v>30</v>
      </c>
    </row>
    <row r="52" spans="1:2" x14ac:dyDescent="0.2">
      <c r="A52" s="216" t="s">
        <v>306</v>
      </c>
      <c r="B52" s="217">
        <v>30</v>
      </c>
    </row>
    <row r="53" spans="1:2" x14ac:dyDescent="0.2">
      <c r="A53" s="216" t="s">
        <v>307</v>
      </c>
      <c r="B53" s="217">
        <v>30</v>
      </c>
    </row>
    <row r="54" spans="1:2" x14ac:dyDescent="0.2">
      <c r="A54" s="216" t="s">
        <v>308</v>
      </c>
      <c r="B54" s="217">
        <v>30</v>
      </c>
    </row>
    <row r="55" spans="1:2" ht="13.5" thickBot="1" x14ac:dyDescent="0.25">
      <c r="A55" s="218" t="s">
        <v>309</v>
      </c>
      <c r="B55" s="219">
        <v>30</v>
      </c>
    </row>
    <row r="56" spans="1:2" x14ac:dyDescent="0.2">
      <c r="A56" s="213" t="s">
        <v>342</v>
      </c>
      <c r="B56" s="79">
        <v>20</v>
      </c>
    </row>
    <row r="57" spans="1:2" x14ac:dyDescent="0.2">
      <c r="A57" s="213" t="s">
        <v>347</v>
      </c>
      <c r="B57" s="226">
        <v>20</v>
      </c>
    </row>
    <row r="58" spans="1:2" x14ac:dyDescent="0.2">
      <c r="A58" s="213" t="s">
        <v>351</v>
      </c>
      <c r="B58" s="226">
        <v>20</v>
      </c>
    </row>
    <row r="59" spans="1:2" x14ac:dyDescent="0.2">
      <c r="A59" s="213" t="s">
        <v>353</v>
      </c>
      <c r="B59" s="226">
        <v>20</v>
      </c>
    </row>
    <row r="60" spans="1:2" x14ac:dyDescent="0.2">
      <c r="A60" s="213" t="s">
        <v>350</v>
      </c>
      <c r="B60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2022-10-24T13:20:54Z</dcterms:modified>
</cp:coreProperties>
</file>